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10" windowHeight="11715" activeTab="0"/>
  </bookViews>
  <sheets>
    <sheet name="W8IO-UR5EAZ-16V_01mm" sheetId="1" r:id="rId1"/>
    <sheet name="Лист2" sheetId="2" r:id="rId2"/>
    <sheet name="Лист3" sheetId="3" r:id="rId3"/>
  </sheets>
  <definedNames>
    <definedName name="LastZ_sorted" localSheetId="0">'W8IO-UR5EAZ-16V_01mm'!$A$1:$C$22</definedName>
    <definedName name="LastZ_sorted_1" localSheetId="0">'W8IO-UR5EAZ-16V_01mm'!$A$30:$C$51</definedName>
  </definedNames>
  <calcPr fullCalcOnLoad="1"/>
</workbook>
</file>

<file path=xl/sharedStrings.xml><?xml version="1.0" encoding="utf-8"?>
<sst xmlns="http://schemas.openxmlformats.org/spreadsheetml/2006/main" count="24" uniqueCount="20">
  <si>
    <t>Q-factor</t>
  </si>
  <si>
    <t>Abs_Imp</t>
  </si>
  <si>
    <t>Ref_Coeff</t>
  </si>
  <si>
    <t>VSWR</t>
  </si>
  <si>
    <t>ML</t>
  </si>
  <si>
    <t>Ref_C_dB</t>
  </si>
  <si>
    <t>ŋ-in (%)</t>
  </si>
  <si>
    <t>ML_dB</t>
  </si>
  <si>
    <t>Actual_Ga</t>
  </si>
  <si>
    <t>RL_dB</t>
  </si>
  <si>
    <t>Enter the model name (# 1):</t>
  </si>
  <si>
    <t>Enter Zo for the model (#1):</t>
  </si>
  <si>
    <t>Enter Zo for the model (# 2):</t>
  </si>
  <si>
    <t>Enter the model name (# 2):</t>
  </si>
  <si>
    <t>=</t>
  </si>
  <si>
    <t>Freq MHz</t>
  </si>
  <si>
    <t>R</t>
  </si>
  <si>
    <t>X</t>
  </si>
  <si>
    <t>W8IO-UR5EAZ-16V_wet_01mm</t>
  </si>
  <si>
    <t>W8IO-UR5EAZ-16V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</si>
</sst>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9.75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1.25"/>
      <name val="Arial Cyr"/>
      <family val="0"/>
    </font>
    <font>
      <b/>
      <sz val="9.75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2" xfId="0" applyFill="1" applyBorder="1" applyAlignment="1">
      <alignment/>
    </xf>
    <xf numFmtId="2" fontId="0" fillId="0" borderId="2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3" borderId="1" xfId="0" applyNumberForma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2" fillId="4" borderId="3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2" fillId="4" borderId="3" xfId="0" applyNumberFormat="1" applyFont="1" applyFill="1" applyBorder="1" applyAlignment="1">
      <alignment/>
    </xf>
    <xf numFmtId="2" fontId="2" fillId="4" borderId="4" xfId="0" applyNumberFormat="1" applyFont="1" applyFill="1" applyBorder="1" applyAlignment="1">
      <alignment/>
    </xf>
    <xf numFmtId="2" fontId="2" fillId="4" borderId="5" xfId="0" applyNumberFormat="1" applyFont="1" applyFill="1" applyBorder="1" applyAlignment="1">
      <alignment/>
    </xf>
    <xf numFmtId="172" fontId="0" fillId="3" borderId="1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R-in (real) [Ohm]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'W8IO-UR5EAZ-16V_01mm'!$A$25</c:f>
              <c:strCache>
                <c:ptCount val="1"/>
                <c:pt idx="0">
                  <c:v>W8IO-UR5EAZ-16V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'W8IO-UR5EAZ-16V_01mm'!$A$31:$A$51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'W8IO-UR5EAZ-16V_01mm'!$B$2:$B$22</c:f>
              <c:numCache>
                <c:ptCount val="21"/>
                <c:pt idx="0">
                  <c:v>48.18534</c:v>
                </c:pt>
                <c:pt idx="1">
                  <c:v>48.75318</c:v>
                </c:pt>
                <c:pt idx="2">
                  <c:v>49.31474</c:v>
                </c:pt>
                <c:pt idx="3">
                  <c:v>49.85987</c:v>
                </c:pt>
                <c:pt idx="4">
                  <c:v>50.37571</c:v>
                </c:pt>
                <c:pt idx="5">
                  <c:v>50.84754</c:v>
                </c:pt>
                <c:pt idx="6">
                  <c:v>51.25856</c:v>
                </c:pt>
                <c:pt idx="7">
                  <c:v>51.59092</c:v>
                </c:pt>
                <c:pt idx="8">
                  <c:v>51.82704</c:v>
                </c:pt>
                <c:pt idx="9">
                  <c:v>51.95092</c:v>
                </c:pt>
                <c:pt idx="10">
                  <c:v>51.95062</c:v>
                </c:pt>
                <c:pt idx="11">
                  <c:v>51.82008</c:v>
                </c:pt>
                <c:pt idx="12">
                  <c:v>51.56227</c:v>
                </c:pt>
                <c:pt idx="13">
                  <c:v>51.19098</c:v>
                </c:pt>
                <c:pt idx="14">
                  <c:v>50.7326</c:v>
                </c:pt>
                <c:pt idx="15">
                  <c:v>50.22802</c:v>
                </c:pt>
                <c:pt idx="16">
                  <c:v>49.7346</c:v>
                </c:pt>
                <c:pt idx="17">
                  <c:v>49.32412</c:v>
                </c:pt>
                <c:pt idx="18">
                  <c:v>49.08739</c:v>
                </c:pt>
                <c:pt idx="19">
                  <c:v>49.1384</c:v>
                </c:pt>
                <c:pt idx="20">
                  <c:v>49.62333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'W8IO-UR5EAZ-16V_01mm'!$A$54</c:f>
              <c:strCache>
                <c:ptCount val="1"/>
                <c:pt idx="0">
                  <c:v>W8IO-UR5EAZ-16V_wet_01mm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'W8IO-UR5EAZ-16V_01mm'!$A$31:$A$51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'W8IO-UR5EAZ-16V_01mm'!$B$31:$B$51</c:f>
              <c:numCache>
                <c:ptCount val="21"/>
                <c:pt idx="0">
                  <c:v>49.95507</c:v>
                </c:pt>
                <c:pt idx="1">
                  <c:v>50.42353</c:v>
                </c:pt>
                <c:pt idx="2">
                  <c:v>50.84114</c:v>
                </c:pt>
                <c:pt idx="3">
                  <c:v>51.19269</c:v>
                </c:pt>
                <c:pt idx="4">
                  <c:v>51.46264</c:v>
                </c:pt>
                <c:pt idx="5">
                  <c:v>51.63689</c:v>
                </c:pt>
                <c:pt idx="6">
                  <c:v>51.70433</c:v>
                </c:pt>
                <c:pt idx="7">
                  <c:v>51.65917</c:v>
                </c:pt>
                <c:pt idx="8">
                  <c:v>51.50323</c:v>
                </c:pt>
                <c:pt idx="9">
                  <c:v>51.24838</c:v>
                </c:pt>
                <c:pt idx="10">
                  <c:v>50.91852</c:v>
                </c:pt>
                <c:pt idx="11">
                  <c:v>50.55146</c:v>
                </c:pt>
                <c:pt idx="12">
                  <c:v>50.20066</c:v>
                </c:pt>
                <c:pt idx="13">
                  <c:v>49.93667</c:v>
                </c:pt>
                <c:pt idx="14">
                  <c:v>49.8498</c:v>
                </c:pt>
                <c:pt idx="15">
                  <c:v>50.05606</c:v>
                </c:pt>
                <c:pt idx="16">
                  <c:v>50.70779</c:v>
                </c:pt>
                <c:pt idx="17">
                  <c:v>52.00892</c:v>
                </c:pt>
                <c:pt idx="18">
                  <c:v>54.25248</c:v>
                </c:pt>
                <c:pt idx="19">
                  <c:v>57.88039</c:v>
                </c:pt>
                <c:pt idx="20">
                  <c:v>63.6022</c:v>
                </c:pt>
              </c:numCache>
            </c:numRef>
          </c:val>
          <c:smooth val="0"/>
        </c:ser>
        <c:marker val="1"/>
        <c:axId val="36850363"/>
        <c:axId val="63217812"/>
      </c:lineChart>
      <c:catAx>
        <c:axId val="368503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217812"/>
        <c:crosses val="autoZero"/>
        <c:auto val="1"/>
        <c:lblOffset val="100"/>
        <c:noMultiLvlLbl val="0"/>
      </c:catAx>
      <c:valAx>
        <c:axId val="6321781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685036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Antenna Input Efficiency [%] 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'W8IO-UR5EAZ-16V_01mm'!$A$25</c:f>
              <c:strCache>
                <c:ptCount val="1"/>
                <c:pt idx="0">
                  <c:v>W8IO-UR5EAZ-16V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'W8IO-UR5EAZ-16V_01mm'!$A$31:$A$51</c:f>
              <c:numCache>
                <c:ptCount val="21"/>
                <c:pt idx="0">
                  <c:v>144</c:v>
                </c:pt>
                <c:pt idx="1">
                  <c:v>144.05</c:v>
                </c:pt>
                <c:pt idx="2">
                  <c:v>144.1</c:v>
                </c:pt>
                <c:pt idx="3">
                  <c:v>144.15</c:v>
                </c:pt>
                <c:pt idx="4">
                  <c:v>144.2</c:v>
                </c:pt>
                <c:pt idx="5">
                  <c:v>144.25</c:v>
                </c:pt>
                <c:pt idx="6">
                  <c:v>144.3</c:v>
                </c:pt>
                <c:pt idx="7">
                  <c:v>144.35</c:v>
                </c:pt>
                <c:pt idx="8">
                  <c:v>144.4</c:v>
                </c:pt>
                <c:pt idx="9">
                  <c:v>144.45</c:v>
                </c:pt>
                <c:pt idx="10">
                  <c:v>144.5</c:v>
                </c:pt>
                <c:pt idx="11">
                  <c:v>144.55</c:v>
                </c:pt>
                <c:pt idx="12">
                  <c:v>144.6</c:v>
                </c:pt>
                <c:pt idx="13">
                  <c:v>144.65</c:v>
                </c:pt>
                <c:pt idx="14">
                  <c:v>144.7</c:v>
                </c:pt>
                <c:pt idx="15">
                  <c:v>144.75</c:v>
                </c:pt>
                <c:pt idx="16">
                  <c:v>144.8</c:v>
                </c:pt>
                <c:pt idx="17">
                  <c:v>144.85</c:v>
                </c:pt>
                <c:pt idx="18">
                  <c:v>144.9</c:v>
                </c:pt>
                <c:pt idx="19">
                  <c:v>144.95</c:v>
                </c:pt>
                <c:pt idx="20">
                  <c:v>145</c:v>
                </c:pt>
              </c:numCache>
            </c:numRef>
          </c:cat>
          <c:val>
            <c:numRef>
              <c:f>'W8IO-UR5EAZ-16V_01mm'!$L$2:$L$22</c:f>
              <c:numCache>
                <c:ptCount val="21"/>
                <c:pt idx="0">
                  <c:v>99.9707784924222</c:v>
                </c:pt>
                <c:pt idx="1">
                  <c:v>99.97991073842316</c:v>
                </c:pt>
                <c:pt idx="2">
                  <c:v>99.98728545434473</c:v>
                </c:pt>
                <c:pt idx="3">
                  <c:v>99.99293151762635</c:v>
                </c:pt>
                <c:pt idx="4">
                  <c:v>99.99689477144675</c:v>
                </c:pt>
                <c:pt idx="5">
                  <c:v>99.99922755467364</c:v>
                </c:pt>
                <c:pt idx="6">
                  <c:v>99.9999980022259</c:v>
                </c:pt>
                <c:pt idx="7">
                  <c:v>99.99928962386801</c:v>
                </c:pt>
                <c:pt idx="8">
                  <c:v>99.99720328668118</c:v>
                </c:pt>
                <c:pt idx="9">
                  <c:v>99.99385551224009</c:v>
                </c:pt>
                <c:pt idx="10">
                  <c:v>99.98938300542115</c:v>
                </c:pt>
                <c:pt idx="11">
                  <c:v>99.98394229605849</c:v>
                </c:pt>
                <c:pt idx="12">
                  <c:v>99.97770870361535</c:v>
                </c:pt>
                <c:pt idx="13">
                  <c:v>99.97088148271072</c:v>
                </c:pt>
                <c:pt idx="14">
                  <c:v>99.96367173966478</c:v>
                </c:pt>
                <c:pt idx="15">
                  <c:v>99.95631640023436</c:v>
                </c:pt>
                <c:pt idx="16">
                  <c:v>99.94906583382046</c:v>
                </c:pt>
                <c:pt idx="17">
                  <c:v>99.94218599034444</c:v>
                </c:pt>
                <c:pt idx="18">
                  <c:v>99.93595245532812</c:v>
                </c:pt>
                <c:pt idx="19">
                  <c:v>99.93063614765695</c:v>
                </c:pt>
                <c:pt idx="20">
                  <c:v>99.92651955668076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'W8IO-UR5EAZ-16V_01mm'!$A$54</c:f>
              <c:strCache>
                <c:ptCount val="1"/>
                <c:pt idx="0">
                  <c:v>W8IO-UR5EAZ-16V_wet_01mm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'W8IO-UR5EAZ-16V_01mm'!$A$31:$A$51</c:f>
              <c:numCache>
                <c:ptCount val="21"/>
                <c:pt idx="0">
                  <c:v>144</c:v>
                </c:pt>
                <c:pt idx="1">
                  <c:v>144.05</c:v>
                </c:pt>
                <c:pt idx="2">
                  <c:v>144.1</c:v>
                </c:pt>
                <c:pt idx="3">
                  <c:v>144.15</c:v>
                </c:pt>
                <c:pt idx="4">
                  <c:v>144.2</c:v>
                </c:pt>
                <c:pt idx="5">
                  <c:v>144.25</c:v>
                </c:pt>
                <c:pt idx="6">
                  <c:v>144.3</c:v>
                </c:pt>
                <c:pt idx="7">
                  <c:v>144.35</c:v>
                </c:pt>
                <c:pt idx="8">
                  <c:v>144.4</c:v>
                </c:pt>
                <c:pt idx="9">
                  <c:v>144.45</c:v>
                </c:pt>
                <c:pt idx="10">
                  <c:v>144.5</c:v>
                </c:pt>
                <c:pt idx="11">
                  <c:v>144.55</c:v>
                </c:pt>
                <c:pt idx="12">
                  <c:v>144.6</c:v>
                </c:pt>
                <c:pt idx="13">
                  <c:v>144.65</c:v>
                </c:pt>
                <c:pt idx="14">
                  <c:v>144.7</c:v>
                </c:pt>
                <c:pt idx="15">
                  <c:v>144.75</c:v>
                </c:pt>
                <c:pt idx="16">
                  <c:v>144.8</c:v>
                </c:pt>
                <c:pt idx="17">
                  <c:v>144.85</c:v>
                </c:pt>
                <c:pt idx="18">
                  <c:v>144.9</c:v>
                </c:pt>
                <c:pt idx="19">
                  <c:v>144.95</c:v>
                </c:pt>
                <c:pt idx="20">
                  <c:v>145</c:v>
                </c:pt>
              </c:numCache>
            </c:numRef>
          </c:cat>
          <c:val>
            <c:numRef>
              <c:f>'W8IO-UR5EAZ-16V_01mm'!$L$31:$L$51</c:f>
              <c:numCache>
                <c:ptCount val="21"/>
                <c:pt idx="0">
                  <c:v>99.9989138011957</c:v>
                </c:pt>
                <c:pt idx="1">
                  <c:v>99.99735656947061</c:v>
                </c:pt>
                <c:pt idx="2">
                  <c:v>99.99455853871223</c:v>
                </c:pt>
                <c:pt idx="3">
                  <c:v>99.99065147125827</c:v>
                </c:pt>
                <c:pt idx="4">
                  <c:v>99.98578169132031</c:v>
                </c:pt>
                <c:pt idx="5">
                  <c:v>99.98012014261006</c:v>
                </c:pt>
                <c:pt idx="6">
                  <c:v>99.97385531098926</c:v>
                </c:pt>
                <c:pt idx="7">
                  <c:v>99.9671967297771</c:v>
                </c:pt>
                <c:pt idx="8">
                  <c:v>99.9603740430411</c:v>
                </c:pt>
                <c:pt idx="9">
                  <c:v>99.95362861050859</c:v>
                </c:pt>
                <c:pt idx="10">
                  <c:v>99.94722172623577</c:v>
                </c:pt>
                <c:pt idx="11">
                  <c:v>99.94142365184393</c:v>
                </c:pt>
                <c:pt idx="12">
                  <c:v>99.9365085971534</c:v>
                </c:pt>
                <c:pt idx="13">
                  <c:v>99.93275006018939</c:v>
                </c:pt>
                <c:pt idx="14">
                  <c:v>99.93040522814157</c:v>
                </c:pt>
                <c:pt idx="15">
                  <c:v>99.929709536094</c:v>
                </c:pt>
                <c:pt idx="16">
                  <c:v>99.93085630516016</c:v>
                </c:pt>
                <c:pt idx="17">
                  <c:v>99.93397725684858</c:v>
                </c:pt>
                <c:pt idx="18">
                  <c:v>99.93911586806611</c:v>
                </c:pt>
                <c:pt idx="19">
                  <c:v>99.946200037377</c:v>
                </c:pt>
                <c:pt idx="20">
                  <c:v>99.95500643168887</c:v>
                </c:pt>
              </c:numCache>
            </c:numRef>
          </c:val>
          <c:smooth val="0"/>
        </c:ser>
        <c:marker val="1"/>
        <c:axId val="54058373"/>
        <c:axId val="16763310"/>
      </c:lineChart>
      <c:catAx>
        <c:axId val="540583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763310"/>
        <c:crosses val="autoZero"/>
        <c:auto val="1"/>
        <c:lblOffset val="100"/>
        <c:noMultiLvlLbl val="0"/>
      </c:catAx>
      <c:valAx>
        <c:axId val="1676331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405837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Q-factor (YU1AW's style)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2005"/>
          <c:w val="0.979"/>
          <c:h val="0.629"/>
        </c:manualLayout>
      </c:layout>
      <c:lineChart>
        <c:grouping val="standard"/>
        <c:varyColors val="0"/>
        <c:ser>
          <c:idx val="1"/>
          <c:order val="0"/>
          <c:tx>
            <c:strRef>
              <c:f>'W8IO-UR5EAZ-16V_01mm'!$A$25:$F$25</c:f>
              <c:strCache>
                <c:ptCount val="1"/>
                <c:pt idx="0">
                  <c:v>W8IO-UR5EAZ-16V = 10.6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'W8IO-UR5EAZ-16V_01mm'!$A$32:$A$50</c:f>
              <c:numCache>
                <c:ptCount val="19"/>
                <c:pt idx="0">
                  <c:v>144.1</c:v>
                </c:pt>
                <c:pt idx="1">
                  <c:v>144.2</c:v>
                </c:pt>
                <c:pt idx="2">
                  <c:v>144.3</c:v>
                </c:pt>
                <c:pt idx="3">
                  <c:v>144.4</c:v>
                </c:pt>
                <c:pt idx="4">
                  <c:v>144.5</c:v>
                </c:pt>
                <c:pt idx="5">
                  <c:v>144.6</c:v>
                </c:pt>
                <c:pt idx="6">
                  <c:v>144.7</c:v>
                </c:pt>
                <c:pt idx="7">
                  <c:v>144.8</c:v>
                </c:pt>
                <c:pt idx="8">
                  <c:v>144.9</c:v>
                </c:pt>
                <c:pt idx="9">
                  <c:v>145</c:v>
                </c:pt>
                <c:pt idx="10">
                  <c:v>145.1</c:v>
                </c:pt>
                <c:pt idx="11">
                  <c:v>145.2</c:v>
                </c:pt>
                <c:pt idx="12">
                  <c:v>145.3</c:v>
                </c:pt>
                <c:pt idx="13">
                  <c:v>145.4</c:v>
                </c:pt>
                <c:pt idx="14">
                  <c:v>145.5</c:v>
                </c:pt>
                <c:pt idx="15">
                  <c:v>145.6</c:v>
                </c:pt>
                <c:pt idx="16">
                  <c:v>145.7</c:v>
                </c:pt>
                <c:pt idx="17">
                  <c:v>145.8</c:v>
                </c:pt>
                <c:pt idx="18">
                  <c:v>145.9</c:v>
                </c:pt>
              </c:numCache>
            </c:numRef>
          </c:cat>
          <c:val>
            <c:numRef>
              <c:f>'W8IO-UR5EAZ-16V_01mm'!$E$3:$E$21</c:f>
              <c:numCache>
                <c:ptCount val="19"/>
                <c:pt idx="0">
                  <c:v>8.347667238546697</c:v>
                </c:pt>
                <c:pt idx="1">
                  <c:v>8.119813391655875</c:v>
                </c:pt>
                <c:pt idx="2">
                  <c:v>7.831447518610092</c:v>
                </c:pt>
                <c:pt idx="3">
                  <c:v>7.472369940110813</c:v>
                </c:pt>
                <c:pt idx="4">
                  <c:v>7.0329785432803815</c:v>
                </c:pt>
                <c:pt idx="5">
                  <c:v>6.502348052647763</c:v>
                </c:pt>
                <c:pt idx="6">
                  <c:v>5.8777773010427925</c:v>
                </c:pt>
                <c:pt idx="7">
                  <c:v>5.168922335487573</c:v>
                </c:pt>
                <c:pt idx="8">
                  <c:v>4.426650626259493</c:v>
                </c:pt>
                <c:pt idx="9">
                  <c:v>3.8056458923093732</c:v>
                </c:pt>
                <c:pt idx="10">
                  <c:v>3.6743966345627395</c:v>
                </c:pt>
                <c:pt idx="11">
                  <c:v>4.470226985921722</c:v>
                </c:pt>
                <c:pt idx="12">
                  <c:v>6.264793298504928</c:v>
                </c:pt>
                <c:pt idx="13">
                  <c:v>8.890374240128912</c:v>
                </c:pt>
                <c:pt idx="14">
                  <c:v>12.280432282672775</c:v>
                </c:pt>
                <c:pt idx="15">
                  <c:v>16.494729027625684</c:v>
                </c:pt>
                <c:pt idx="16">
                  <c:v>21.67953342210489</c:v>
                </c:pt>
                <c:pt idx="17">
                  <c:v>28.007351195300064</c:v>
                </c:pt>
                <c:pt idx="18">
                  <c:v>35.6941566705296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'W8IO-UR5EAZ-16V_01mm'!$A$54:$F$54</c:f>
              <c:strCache>
                <c:ptCount val="1"/>
                <c:pt idx="0">
                  <c:v>W8IO-UR5EAZ-16V_wet_01mm = 20.5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'W8IO-UR5EAZ-16V_01mm'!$A$32:$A$50</c:f>
              <c:numCache>
                <c:ptCount val="19"/>
                <c:pt idx="0">
                  <c:v>144.1</c:v>
                </c:pt>
                <c:pt idx="1">
                  <c:v>144.2</c:v>
                </c:pt>
                <c:pt idx="2">
                  <c:v>144.3</c:v>
                </c:pt>
                <c:pt idx="3">
                  <c:v>144.4</c:v>
                </c:pt>
                <c:pt idx="4">
                  <c:v>144.5</c:v>
                </c:pt>
                <c:pt idx="5">
                  <c:v>144.6</c:v>
                </c:pt>
                <c:pt idx="6">
                  <c:v>144.7</c:v>
                </c:pt>
                <c:pt idx="7">
                  <c:v>144.8</c:v>
                </c:pt>
                <c:pt idx="8">
                  <c:v>144.9</c:v>
                </c:pt>
                <c:pt idx="9">
                  <c:v>145</c:v>
                </c:pt>
                <c:pt idx="10">
                  <c:v>145.1</c:v>
                </c:pt>
                <c:pt idx="11">
                  <c:v>145.2</c:v>
                </c:pt>
                <c:pt idx="12">
                  <c:v>145.3</c:v>
                </c:pt>
                <c:pt idx="13">
                  <c:v>145.4</c:v>
                </c:pt>
                <c:pt idx="14">
                  <c:v>145.5</c:v>
                </c:pt>
                <c:pt idx="15">
                  <c:v>145.6</c:v>
                </c:pt>
                <c:pt idx="16">
                  <c:v>145.7</c:v>
                </c:pt>
                <c:pt idx="17">
                  <c:v>145.8</c:v>
                </c:pt>
                <c:pt idx="18">
                  <c:v>145.9</c:v>
                </c:pt>
              </c:numCache>
            </c:numRef>
          </c:cat>
          <c:val>
            <c:numRef>
              <c:f>'W8IO-UR5EAZ-16V_01mm'!$E$32:$E$50</c:f>
              <c:numCache>
                <c:ptCount val="19"/>
                <c:pt idx="0">
                  <c:v>6.886044197945771</c:v>
                </c:pt>
                <c:pt idx="1">
                  <c:v>6.38536765368131</c:v>
                </c:pt>
                <c:pt idx="2">
                  <c:v>5.778218999468308</c:v>
                </c:pt>
                <c:pt idx="3">
                  <c:v>5.054296770345886</c:v>
                </c:pt>
                <c:pt idx="4">
                  <c:v>4.220124595148018</c:v>
                </c:pt>
                <c:pt idx="5">
                  <c:v>3.340220095014566</c:v>
                </c:pt>
                <c:pt idx="6">
                  <c:v>2.6927186537198136</c:v>
                </c:pt>
                <c:pt idx="7">
                  <c:v>2.9614231513131313</c:v>
                </c:pt>
                <c:pt idx="8">
                  <c:v>4.483171281911078</c:v>
                </c:pt>
                <c:pt idx="9">
                  <c:v>6.91483145487285</c:v>
                </c:pt>
                <c:pt idx="10">
                  <c:v>10.098908262852536</c:v>
                </c:pt>
                <c:pt idx="11">
                  <c:v>14.072719155808741</c:v>
                </c:pt>
                <c:pt idx="12">
                  <c:v>18.96862042176648</c:v>
                </c:pt>
                <c:pt idx="13">
                  <c:v>24.974335623836403</c:v>
                </c:pt>
                <c:pt idx="14">
                  <c:v>32.293043987523994</c:v>
                </c:pt>
                <c:pt idx="15">
                  <c:v>41.19892103214861</c:v>
                </c:pt>
                <c:pt idx="16">
                  <c:v>52.0379902163924</c:v>
                </c:pt>
                <c:pt idx="17">
                  <c:v>65.20175676238516</c:v>
                </c:pt>
                <c:pt idx="18">
                  <c:v>81.15840510043877</c:v>
                </c:pt>
              </c:numCache>
            </c:numRef>
          </c:val>
          <c:smooth val="0"/>
        </c:ser>
        <c:marker val="1"/>
        <c:axId val="16652063"/>
        <c:axId val="15650840"/>
      </c:lineChart>
      <c:catAx>
        <c:axId val="16652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rPr>
                  <a:t>Average Q: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2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5650840"/>
        <c:crosses val="autoZero"/>
        <c:auto val="1"/>
        <c:lblOffset val="100"/>
        <c:noMultiLvlLbl val="0"/>
      </c:catAx>
      <c:valAx>
        <c:axId val="1565084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66520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325"/>
          <c:y val="0.93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X-in (imag) [Ohm]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'W8IO-UR5EAZ-16V_01mm'!$A$25</c:f>
              <c:strCache>
                <c:ptCount val="1"/>
                <c:pt idx="0">
                  <c:v>W8IO-UR5EAZ-16V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'W8IO-UR5EAZ-16V_01mm'!$A$31:$A$51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'W8IO-UR5EAZ-16V_01mm'!$C$2:$C$22</c:f>
              <c:numCache>
                <c:ptCount val="21"/>
                <c:pt idx="0">
                  <c:v>0.0674256</c:v>
                </c:pt>
                <c:pt idx="1">
                  <c:v>0.106698</c:v>
                </c:pt>
                <c:pt idx="2">
                  <c:v>0.09005857</c:v>
                </c:pt>
                <c:pt idx="3">
                  <c:v>0.01409407</c:v>
                </c:pt>
                <c:pt idx="4">
                  <c:v>-0.122617</c:v>
                </c:pt>
                <c:pt idx="5">
                  <c:v>-0.3186723</c:v>
                </c:pt>
                <c:pt idx="6">
                  <c:v>-0.5686641</c:v>
                </c:pt>
                <c:pt idx="7">
                  <c:v>-0.8620879</c:v>
                </c:pt>
                <c:pt idx="8">
                  <c:v>-1.18245</c:v>
                </c:pt>
                <c:pt idx="9">
                  <c:v>-1.506098</c:v>
                </c:pt>
                <c:pt idx="10">
                  <c:v>-1.802287</c:v>
                </c:pt>
                <c:pt idx="11">
                  <c:v>-2.032376</c:v>
                </c:pt>
                <c:pt idx="12">
                  <c:v>-2.151662</c:v>
                </c:pt>
                <c:pt idx="13">
                  <c:v>-2.110261</c:v>
                </c:pt>
                <c:pt idx="14">
                  <c:v>-1.854944</c:v>
                </c:pt>
                <c:pt idx="15">
                  <c:v>-1.331213</c:v>
                </c:pt>
                <c:pt idx="16">
                  <c:v>-0.4855936</c:v>
                </c:pt>
                <c:pt idx="17">
                  <c:v>0.7346994</c:v>
                </c:pt>
                <c:pt idx="18">
                  <c:v>2.382154</c:v>
                </c:pt>
                <c:pt idx="19">
                  <c:v>4.509688</c:v>
                </c:pt>
                <c:pt idx="20">
                  <c:v>7.176023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'W8IO-UR5EAZ-16V_01mm'!$A$54</c:f>
              <c:strCache>
                <c:ptCount val="1"/>
                <c:pt idx="0">
                  <c:v>W8IO-UR5EAZ-16V_wet_01mm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'W8IO-UR5EAZ-16V_01mm'!$A$31:$A$51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'W8IO-UR5EAZ-16V_01mm'!$C$31:$C$51</c:f>
              <c:numCache>
                <c:ptCount val="21"/>
                <c:pt idx="0">
                  <c:v>-0.3149306</c:v>
                </c:pt>
                <c:pt idx="1">
                  <c:v>-0.4792521</c:v>
                </c:pt>
                <c:pt idx="2">
                  <c:v>-0.6922942</c:v>
                </c:pt>
                <c:pt idx="3">
                  <c:v>-0.9455021</c:v>
                </c:pt>
                <c:pt idx="4">
                  <c:v>-1.224847</c:v>
                </c:pt>
                <c:pt idx="5">
                  <c:v>-1.510259</c:v>
                </c:pt>
                <c:pt idx="6">
                  <c:v>-1.774763</c:v>
                </c:pt>
                <c:pt idx="7">
                  <c:v>-1.984506</c:v>
                </c:pt>
                <c:pt idx="8">
                  <c:v>-2.099289</c:v>
                </c:pt>
                <c:pt idx="9">
                  <c:v>-2.073438</c:v>
                </c:pt>
                <c:pt idx="10">
                  <c:v>-1.857626</c:v>
                </c:pt>
                <c:pt idx="11">
                  <c:v>-1.399968</c:v>
                </c:pt>
                <c:pt idx="12">
                  <c:v>-0.6487975</c:v>
                </c:pt>
                <c:pt idx="13">
                  <c:v>0.4474252</c:v>
                </c:pt>
                <c:pt idx="14">
                  <c:v>1.939194</c:v>
                </c:pt>
                <c:pt idx="15">
                  <c:v>3.877692</c:v>
                </c:pt>
                <c:pt idx="16">
                  <c:v>6.314285</c:v>
                </c:pt>
                <c:pt idx="17">
                  <c:v>9.30493</c:v>
                </c:pt>
                <c:pt idx="18">
                  <c:v>12.90814</c:v>
                </c:pt>
                <c:pt idx="19">
                  <c:v>17.16918</c:v>
                </c:pt>
                <c:pt idx="20">
                  <c:v>22.07679</c:v>
                </c:pt>
              </c:numCache>
            </c:numRef>
          </c:val>
          <c:smooth val="0"/>
        </c:ser>
        <c:marker val="1"/>
        <c:axId val="32089397"/>
        <c:axId val="20369118"/>
      </c:lineChart>
      <c:catAx>
        <c:axId val="320893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369118"/>
        <c:crosses val="autoZero"/>
        <c:auto val="1"/>
        <c:lblOffset val="100"/>
        <c:noMultiLvlLbl val="0"/>
      </c:catAx>
      <c:valAx>
        <c:axId val="20369118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3208939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VSWR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'W8IO-UR5EAZ-16V_01mm'!$A$25</c:f>
              <c:strCache>
                <c:ptCount val="1"/>
                <c:pt idx="0">
                  <c:v>W8IO-UR5EAZ-16V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'W8IO-UR5EAZ-16V_01mm'!$A$31:$A$51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'W8IO-UR5EAZ-16V_01mm'!$H$2:$H$22</c:f>
              <c:numCache>
                <c:ptCount val="21"/>
                <c:pt idx="0">
                  <c:v>1.0347831933473988</c:v>
                </c:pt>
                <c:pt idx="1">
                  <c:v>1.0228089497948742</c:v>
                </c:pt>
                <c:pt idx="2">
                  <c:v>1.0112073681136424</c:v>
                </c:pt>
                <c:pt idx="3">
                  <c:v>1.0002827252351765</c:v>
                </c:pt>
                <c:pt idx="4">
                  <c:v>1.0106330238184202</c:v>
                </c:pt>
                <c:pt idx="5">
                  <c:v>1.020822310860542</c:v>
                </c:pt>
                <c:pt idx="6">
                  <c:v>1.03031312322123</c:v>
                </c:pt>
                <c:pt idx="7">
                  <c:v>1.038860630307599</c:v>
                </c:pt>
                <c:pt idx="8">
                  <c:v>1.0461794024602795</c:v>
                </c:pt>
                <c:pt idx="9">
                  <c:v>1.051929443182076</c:v>
                </c:pt>
                <c:pt idx="10">
                  <c:v>1.0557251086999233</c:v>
                </c:pt>
                <c:pt idx="11">
                  <c:v>1.0571125796329477</c:v>
                </c:pt>
                <c:pt idx="12">
                  <c:v>1.0555940114157625</c:v>
                </c:pt>
                <c:pt idx="13">
                  <c:v>1.0506184912742051</c:v>
                </c:pt>
                <c:pt idx="14">
                  <c:v>1.041597878877324</c:v>
                </c:pt>
                <c:pt idx="15">
                  <c:v>1.02798230771768</c:v>
                </c:pt>
                <c:pt idx="16">
                  <c:v>1.0101221601083978</c:v>
                </c:pt>
                <c:pt idx="17">
                  <c:v>1.018506137905677</c:v>
                </c:pt>
                <c:pt idx="18">
                  <c:v>1.0519180612360017</c:v>
                </c:pt>
                <c:pt idx="19">
                  <c:v>1.0966224804186278</c:v>
                </c:pt>
                <c:pt idx="20">
                  <c:v>1.1551378268063632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'W8IO-UR5EAZ-16V_01mm'!$A$54</c:f>
              <c:strCache>
                <c:ptCount val="1"/>
                <c:pt idx="0">
                  <c:v>W8IO-UR5EAZ-16V_wet_01mm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'W8IO-UR5EAZ-16V_01mm'!$A$31:$A$51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'W8IO-UR5EAZ-16V_01mm'!$H$31:$H$51</c:f>
              <c:numCache>
                <c:ptCount val="21"/>
                <c:pt idx="0">
                  <c:v>1.006613301872192</c:v>
                </c:pt>
                <c:pt idx="1">
                  <c:v>1.0148628902192245</c:v>
                </c:pt>
                <c:pt idx="2">
                  <c:v>1.024135907820517</c:v>
                </c:pt>
                <c:pt idx="3">
                  <c:v>1.0328701263878814</c:v>
                </c:pt>
                <c:pt idx="4">
                  <c:v>1.0406211548706277</c:v>
                </c:pt>
                <c:pt idx="5">
                  <c:v>1.0470274308104237</c:v>
                </c:pt>
                <c:pt idx="6">
                  <c:v>1.0516976525034163</c:v>
                </c:pt>
                <c:pt idx="7">
                  <c:v>1.0541912517891494</c:v>
                </c:pt>
                <c:pt idx="8">
                  <c:v>1.0540105962045354</c:v>
                </c:pt>
                <c:pt idx="9">
                  <c:v>1.0505979089695565</c:v>
                </c:pt>
                <c:pt idx="10">
                  <c:v>1.0433427476506303</c:v>
                </c:pt>
                <c:pt idx="11">
                  <c:v>1.0315885397984526</c:v>
                </c:pt>
                <c:pt idx="12">
                  <c:v>1.0147547466132663</c:v>
                </c:pt>
                <c:pt idx="13">
                  <c:v>1.009138910089291</c:v>
                </c:pt>
                <c:pt idx="14">
                  <c:v>1.0396611522638586</c:v>
                </c:pt>
                <c:pt idx="15">
                  <c:v>1.0807970158555205</c:v>
                </c:pt>
                <c:pt idx="16">
                  <c:v>1.1349849808477745</c:v>
                </c:pt>
                <c:pt idx="17">
                  <c:v>1.2059418172005727</c:v>
                </c:pt>
                <c:pt idx="18">
                  <c:v>1.2987693793825954</c:v>
                </c:pt>
                <c:pt idx="19">
                  <c:v>1.420414700636135</c:v>
                </c:pt>
                <c:pt idx="20">
                  <c:v>1.580550611607548</c:v>
                </c:pt>
              </c:numCache>
            </c:numRef>
          </c:val>
          <c:smooth val="0"/>
        </c:ser>
        <c:marker val="1"/>
        <c:axId val="49104335"/>
        <c:axId val="39285832"/>
      </c:lineChart>
      <c:catAx>
        <c:axId val="491043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285832"/>
        <c:crosses val="autoZero"/>
        <c:auto val="1"/>
        <c:lblOffset val="100"/>
        <c:noMultiLvlLbl val="0"/>
      </c:catAx>
      <c:valAx>
        <c:axId val="39285832"/>
        <c:scaling>
          <c:orientation val="minMax"/>
          <c:min val="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4910433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yr"/>
                <a:ea typeface="Arial Cyr"/>
                <a:cs typeface="Arial Cyr"/>
              </a:rPr>
              <a:t>Antenna Absolute Impedance [Ohm]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'W8IO-UR5EAZ-16V_01mm'!$A$25</c:f>
              <c:strCache>
                <c:ptCount val="1"/>
                <c:pt idx="0">
                  <c:v>W8IO-UR5EAZ-16V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'W8IO-UR5EAZ-16V_01mm'!$A$31:$A$51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'W8IO-UR5EAZ-16V_01mm'!$F$2:$F$22</c:f>
              <c:numCache>
                <c:ptCount val="21"/>
                <c:pt idx="0">
                  <c:v>48.18538717419561</c:v>
                </c:pt>
                <c:pt idx="1">
                  <c:v>48.753296755969274</c:v>
                </c:pt>
                <c:pt idx="2">
                  <c:v>49.31482223240423</c:v>
                </c:pt>
                <c:pt idx="3">
                  <c:v>49.859871992010866</c:v>
                </c:pt>
                <c:pt idx="4">
                  <c:v>50.37585922773714</c:v>
                </c:pt>
                <c:pt idx="5">
                  <c:v>50.84853858358554</c:v>
                </c:pt>
                <c:pt idx="6">
                  <c:v>51.26171429178144</c:v>
                </c:pt>
                <c:pt idx="7">
                  <c:v>51.59812227197542</c:v>
                </c:pt>
                <c:pt idx="8">
                  <c:v>51.84052722691099</c:v>
                </c:pt>
                <c:pt idx="9">
                  <c:v>51.97274689711911</c:v>
                </c:pt>
                <c:pt idx="10">
                  <c:v>51.98187334845454</c:v>
                </c:pt>
                <c:pt idx="11">
                  <c:v>51.859919431211765</c:v>
                </c:pt>
                <c:pt idx="12">
                  <c:v>51.60714424297419</c:v>
                </c:pt>
                <c:pt idx="13">
                  <c:v>51.234457495405586</c:v>
                </c:pt>
                <c:pt idx="14">
                  <c:v>50.7664999778706</c:v>
                </c:pt>
                <c:pt idx="15">
                  <c:v>50.245657734492525</c:v>
                </c:pt>
                <c:pt idx="16">
                  <c:v>49.73697053806516</c:v>
                </c:pt>
                <c:pt idx="17">
                  <c:v>49.32959149418086</c:v>
                </c:pt>
                <c:pt idx="18">
                  <c:v>49.145157591484185</c:v>
                </c:pt>
                <c:pt idx="19">
                  <c:v>49.34490490838282</c:v>
                </c:pt>
                <c:pt idx="20">
                  <c:v>50.13950724115096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'W8IO-UR5EAZ-16V_01mm'!$A$54</c:f>
              <c:strCache>
                <c:ptCount val="1"/>
                <c:pt idx="0">
                  <c:v>W8IO-UR5EAZ-16V_wet_01mm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'W8IO-UR5EAZ-16V_01mm'!$A$31:$A$51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'W8IO-UR5EAZ-16V_01mm'!$F$31:$F$51</c:f>
              <c:numCache>
                <c:ptCount val="21"/>
                <c:pt idx="0">
                  <c:v>49.956062695009464</c:v>
                </c:pt>
                <c:pt idx="1">
                  <c:v>50.425807482243194</c:v>
                </c:pt>
                <c:pt idx="2">
                  <c:v>50.84585320120957</c:v>
                </c:pt>
                <c:pt idx="3">
                  <c:v>51.20142071912853</c:v>
                </c:pt>
                <c:pt idx="4">
                  <c:v>51.477214046051564</c:v>
                </c:pt>
                <c:pt idx="5">
                  <c:v>51.658971061367275</c:v>
                </c:pt>
                <c:pt idx="6">
                  <c:v>51.734780607006236</c:v>
                </c:pt>
                <c:pt idx="7">
                  <c:v>51.6972737110279</c:v>
                </c:pt>
                <c:pt idx="8">
                  <c:v>51.54599610773296</c:v>
                </c:pt>
                <c:pt idx="9">
                  <c:v>51.29030705468865</c:v>
                </c:pt>
                <c:pt idx="10">
                  <c:v>50.95239399033451</c:v>
                </c:pt>
                <c:pt idx="11">
                  <c:v>50.5708415841839</c:v>
                </c:pt>
                <c:pt idx="12">
                  <c:v>50.204852381334675</c:v>
                </c:pt>
                <c:pt idx="13">
                  <c:v>49.938674391682596</c:v>
                </c:pt>
                <c:pt idx="14">
                  <c:v>49.887503780101454</c:v>
                </c:pt>
                <c:pt idx="15">
                  <c:v>50.20603188831462</c:v>
                </c:pt>
                <c:pt idx="16">
                  <c:v>51.09941449513218</c:v>
                </c:pt>
                <c:pt idx="17">
                  <c:v>52.83473745436141</c:v>
                </c:pt>
                <c:pt idx="18">
                  <c:v>55.766940604716694</c:v>
                </c:pt>
                <c:pt idx="19">
                  <c:v>60.373175238879895</c:v>
                </c:pt>
                <c:pt idx="20">
                  <c:v>67.32476885622482</c:v>
                </c:pt>
              </c:numCache>
            </c:numRef>
          </c:val>
          <c:smooth val="0"/>
        </c:ser>
        <c:marker val="1"/>
        <c:axId val="18028169"/>
        <c:axId val="28035794"/>
      </c:lineChart>
      <c:catAx>
        <c:axId val="180281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035794"/>
        <c:crosses val="autoZero"/>
        <c:auto val="1"/>
        <c:lblOffset val="100"/>
        <c:noMultiLvlLbl val="0"/>
      </c:catAx>
      <c:valAx>
        <c:axId val="28035794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802816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Reflection Coefficient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'W8IO-UR5EAZ-16V_01mm'!$A$25</c:f>
              <c:strCache>
                <c:ptCount val="1"/>
                <c:pt idx="0">
                  <c:v>W8IO-UR5EAZ-16V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'W8IO-UR5EAZ-16V_01mm'!$A$31:$A$51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'W8IO-UR5EAZ-16V_01mm'!$G$2:$G$22</c:f>
              <c:numCache>
                <c:ptCount val="21"/>
                <c:pt idx="0">
                  <c:v>0.0170942995111815</c:v>
                </c:pt>
                <c:pt idx="1">
                  <c:v>0.011275879413716912</c:v>
                </c:pt>
                <c:pt idx="2">
                  <c:v>0.0055724577640912255</c:v>
                </c:pt>
                <c:pt idx="3">
                  <c:v>0.00014134263702308413</c:v>
                </c:pt>
                <c:pt idx="4">
                  <c:v>0.005288396088425415</c:v>
                </c:pt>
                <c:pt idx="5">
                  <c:v>0.010303880132674819</c:v>
                </c:pt>
                <c:pt idx="6">
                  <c:v>0.014930270052698124</c:v>
                </c:pt>
                <c:pt idx="7">
                  <c:v>0.01905997385497412</c:v>
                </c:pt>
                <c:pt idx="8">
                  <c:v>0.022568599021549302</c:v>
                </c:pt>
                <c:pt idx="9">
                  <c:v>0.02530761637765931</c:v>
                </c:pt>
                <c:pt idx="10">
                  <c:v>0.027107276388312854</c:v>
                </c:pt>
                <c:pt idx="11">
                  <c:v>0.027763468173014765</c:v>
                </c:pt>
                <c:pt idx="12">
                  <c:v>0.027045229314261756</c:v>
                </c:pt>
                <c:pt idx="13">
                  <c:v>0.024684499573956385</c:v>
                </c:pt>
                <c:pt idx="14">
                  <c:v>0.0203751577662289</c:v>
                </c:pt>
                <c:pt idx="15">
                  <c:v>0.013798102484025887</c:v>
                </c:pt>
                <c:pt idx="16">
                  <c:v>0.005035594507277031</c:v>
                </c:pt>
                <c:pt idx="17">
                  <c:v>0.009168234645487978</c:v>
                </c:pt>
                <c:pt idx="18">
                  <c:v>0.025302209779628396</c:v>
                </c:pt>
                <c:pt idx="19">
                  <c:v>0.046084825151419456</c:v>
                </c:pt>
                <c:pt idx="20">
                  <c:v>0.07198510688119535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'W8IO-UR5EAZ-16V_01mm'!$A$54</c:f>
              <c:strCache>
                <c:ptCount val="1"/>
                <c:pt idx="0">
                  <c:v>W8IO-UR5EAZ-16V_wet_01mm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'W8IO-UR5EAZ-16V_01mm'!$A$31:$A$51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'W8IO-UR5EAZ-16V_01mm'!$G$31:$G$51</c:f>
              <c:numCache>
                <c:ptCount val="21"/>
                <c:pt idx="0">
                  <c:v>0.0032957530312500904</c:v>
                </c:pt>
                <c:pt idx="1">
                  <c:v>0.007376626117525746</c:v>
                </c:pt>
                <c:pt idx="2">
                  <c:v>0.011924054964523164</c:v>
                </c:pt>
                <c:pt idx="3">
                  <c:v>0.01616931940767256</c:v>
                </c:pt>
                <c:pt idx="4">
                  <c:v>0.01990626960505219</c:v>
                </c:pt>
                <c:pt idx="5">
                  <c:v>0.02297352253448087</c:v>
                </c:pt>
                <c:pt idx="6">
                  <c:v>0.025197500440835654</c:v>
                </c:pt>
                <c:pt idx="7">
                  <c:v>0.026380821036965322</c:v>
                </c:pt>
                <c:pt idx="8">
                  <c:v>0.026295188692958913</c:v>
                </c:pt>
                <c:pt idx="9">
                  <c:v>0.024674710116612875</c:v>
                </c:pt>
                <c:pt idx="10">
                  <c:v>0.0212116874178179</c:v>
                </c:pt>
                <c:pt idx="11">
                  <c:v>0.015548689697563702</c:v>
                </c:pt>
                <c:pt idx="12">
                  <c:v>0.007323346247511443</c:v>
                </c:pt>
                <c:pt idx="13">
                  <c:v>0.004548670101105572</c:v>
                </c:pt>
                <c:pt idx="14">
                  <c:v>0.019444971151133535</c:v>
                </c:pt>
                <c:pt idx="15">
                  <c:v>0.038829840315923785</c:v>
                </c:pt>
                <c:pt idx="16">
                  <c:v>0.06322526015811772</c:v>
                </c:pt>
                <c:pt idx="17">
                  <c:v>0.09335777380652804</c:v>
                </c:pt>
                <c:pt idx="18">
                  <c:v>0.12996927054197968</c:v>
                </c:pt>
                <c:pt idx="19">
                  <c:v>0.17369531780055752</c:v>
                </c:pt>
                <c:pt idx="20">
                  <c:v>0.2249716045080376</c:v>
                </c:pt>
              </c:numCache>
            </c:numRef>
          </c:val>
          <c:smooth val="0"/>
        </c:ser>
        <c:marker val="1"/>
        <c:axId val="50995555"/>
        <c:axId val="56306812"/>
      </c:lineChart>
      <c:catAx>
        <c:axId val="509955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306812"/>
        <c:crosses val="autoZero"/>
        <c:auto val="1"/>
        <c:lblOffset val="100"/>
        <c:noMultiLvlLbl val="0"/>
      </c:catAx>
      <c:valAx>
        <c:axId val="56306812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5099555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Reflection Coefficient [dB]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'W8IO-UR5EAZ-16V_01mm'!$A$25</c:f>
              <c:strCache>
                <c:ptCount val="1"/>
                <c:pt idx="0">
                  <c:v>W8IO-UR5EAZ-16V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'W8IO-UR5EAZ-16V_01mm'!$A$31:$A$51</c:f>
              <c:numCache>
                <c:ptCount val="21"/>
                <c:pt idx="0">
                  <c:v>144</c:v>
                </c:pt>
                <c:pt idx="1">
                  <c:v>144.05</c:v>
                </c:pt>
                <c:pt idx="2">
                  <c:v>144.1</c:v>
                </c:pt>
                <c:pt idx="3">
                  <c:v>144.15</c:v>
                </c:pt>
                <c:pt idx="4">
                  <c:v>144.2</c:v>
                </c:pt>
                <c:pt idx="5">
                  <c:v>144.25</c:v>
                </c:pt>
                <c:pt idx="6">
                  <c:v>144.3</c:v>
                </c:pt>
                <c:pt idx="7">
                  <c:v>144.35</c:v>
                </c:pt>
                <c:pt idx="8">
                  <c:v>144.4</c:v>
                </c:pt>
                <c:pt idx="9">
                  <c:v>144.45</c:v>
                </c:pt>
                <c:pt idx="10">
                  <c:v>144.5</c:v>
                </c:pt>
                <c:pt idx="11">
                  <c:v>144.55</c:v>
                </c:pt>
                <c:pt idx="12">
                  <c:v>144.6</c:v>
                </c:pt>
                <c:pt idx="13">
                  <c:v>144.65</c:v>
                </c:pt>
                <c:pt idx="14">
                  <c:v>144.7</c:v>
                </c:pt>
                <c:pt idx="15">
                  <c:v>144.75</c:v>
                </c:pt>
                <c:pt idx="16">
                  <c:v>144.8</c:v>
                </c:pt>
                <c:pt idx="17">
                  <c:v>144.85</c:v>
                </c:pt>
                <c:pt idx="18">
                  <c:v>144.9</c:v>
                </c:pt>
                <c:pt idx="19">
                  <c:v>144.95</c:v>
                </c:pt>
                <c:pt idx="20">
                  <c:v>145</c:v>
                </c:pt>
              </c:numCache>
            </c:numRef>
          </c:cat>
          <c:val>
            <c:numRef>
              <c:f>'W8IO-UR5EAZ-16V_01mm'!$K$2:$K$22</c:f>
              <c:numCache>
                <c:ptCount val="21"/>
                <c:pt idx="0">
                  <c:v>-35.3429738197362</c:v>
                </c:pt>
                <c:pt idx="1">
                  <c:v>-36.97036026367631</c:v>
                </c:pt>
                <c:pt idx="2">
                  <c:v>-38.95699154397849</c:v>
                </c:pt>
                <c:pt idx="3">
                  <c:v>-41.506738206442265</c:v>
                </c:pt>
                <c:pt idx="4">
                  <c:v>-45.079064290571836</c:v>
                </c:pt>
                <c:pt idx="5">
                  <c:v>-51.12132250149594</c:v>
                </c:pt>
                <c:pt idx="6">
                  <c:v>-76.99453620667035</c:v>
                </c:pt>
                <c:pt idx="7">
                  <c:v>-51.485116388942785</c:v>
                </c:pt>
                <c:pt idx="8">
                  <c:v>-45.53352049338542</c:v>
                </c:pt>
                <c:pt idx="9">
                  <c:v>-42.11514316571636</c:v>
                </c:pt>
                <c:pt idx="10">
                  <c:v>-39.73998404398007</c:v>
                </c:pt>
                <c:pt idx="11">
                  <c:v>-37.943165535041786</c:v>
                </c:pt>
                <c:pt idx="12">
                  <c:v>-36.51864673721291</c:v>
                </c:pt>
                <c:pt idx="13">
                  <c:v>-35.358307430085674</c:v>
                </c:pt>
                <c:pt idx="14">
                  <c:v>-34.397553988590005</c:v>
                </c:pt>
                <c:pt idx="15">
                  <c:v>-33.59681580606909</c:v>
                </c:pt>
                <c:pt idx="16">
                  <c:v>-32.92990799088146</c:v>
                </c:pt>
                <c:pt idx="17">
                  <c:v>-32.37966909350155</c:v>
                </c:pt>
                <c:pt idx="18">
                  <c:v>-31.93497514723266</c:v>
                </c:pt>
                <c:pt idx="19">
                  <c:v>-31.588667949310413</c:v>
                </c:pt>
                <c:pt idx="20">
                  <c:v>-31.33828232190424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'W8IO-UR5EAZ-16V_01mm'!$A$54</c:f>
              <c:strCache>
                <c:ptCount val="1"/>
                <c:pt idx="0">
                  <c:v>W8IO-UR5EAZ-16V_wet_01mm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'W8IO-UR5EAZ-16V_01mm'!$A$31:$A$51</c:f>
              <c:numCache>
                <c:ptCount val="21"/>
                <c:pt idx="0">
                  <c:v>144</c:v>
                </c:pt>
                <c:pt idx="1">
                  <c:v>144.05</c:v>
                </c:pt>
                <c:pt idx="2">
                  <c:v>144.1</c:v>
                </c:pt>
                <c:pt idx="3">
                  <c:v>144.15</c:v>
                </c:pt>
                <c:pt idx="4">
                  <c:v>144.2</c:v>
                </c:pt>
                <c:pt idx="5">
                  <c:v>144.25</c:v>
                </c:pt>
                <c:pt idx="6">
                  <c:v>144.3</c:v>
                </c:pt>
                <c:pt idx="7">
                  <c:v>144.35</c:v>
                </c:pt>
                <c:pt idx="8">
                  <c:v>144.4</c:v>
                </c:pt>
                <c:pt idx="9">
                  <c:v>144.45</c:v>
                </c:pt>
                <c:pt idx="10">
                  <c:v>144.5</c:v>
                </c:pt>
                <c:pt idx="11">
                  <c:v>144.55</c:v>
                </c:pt>
                <c:pt idx="12">
                  <c:v>144.6</c:v>
                </c:pt>
                <c:pt idx="13">
                  <c:v>144.65</c:v>
                </c:pt>
                <c:pt idx="14">
                  <c:v>144.7</c:v>
                </c:pt>
                <c:pt idx="15">
                  <c:v>144.75</c:v>
                </c:pt>
                <c:pt idx="16">
                  <c:v>144.8</c:v>
                </c:pt>
                <c:pt idx="17">
                  <c:v>144.85</c:v>
                </c:pt>
                <c:pt idx="18">
                  <c:v>144.9</c:v>
                </c:pt>
                <c:pt idx="19">
                  <c:v>144.95</c:v>
                </c:pt>
                <c:pt idx="20">
                  <c:v>145</c:v>
                </c:pt>
              </c:numCache>
            </c:numRef>
          </c:cat>
          <c:val>
            <c:numRef>
              <c:f>'W8IO-UR5EAZ-16V_01mm'!$K$31:$K$51</c:f>
              <c:numCache>
                <c:ptCount val="21"/>
                <c:pt idx="0">
                  <c:v>-49.640906796196674</c:v>
                </c:pt>
                <c:pt idx="1">
                  <c:v>-45.77832098573054</c:v>
                </c:pt>
                <c:pt idx="2">
                  <c:v>-42.642844561848676</c:v>
                </c:pt>
                <c:pt idx="3">
                  <c:v>-40.29256732402851</c:v>
                </c:pt>
                <c:pt idx="4">
                  <c:v>-38.471520614656484</c:v>
                </c:pt>
                <c:pt idx="5">
                  <c:v>-37.01586735380691</c:v>
                </c:pt>
                <c:pt idx="6">
                  <c:v>-35.82616519706407</c:v>
                </c:pt>
                <c:pt idx="7">
                  <c:v>-34.840828584540525</c:v>
                </c:pt>
                <c:pt idx="8">
                  <c:v>-34.02020236523028</c:v>
                </c:pt>
                <c:pt idx="9">
                  <c:v>-33.33749890530535</c:v>
                </c:pt>
                <c:pt idx="10">
                  <c:v>-32.77544818491291</c:v>
                </c:pt>
                <c:pt idx="11">
                  <c:v>-32.3227770716968</c:v>
                </c:pt>
                <c:pt idx="12">
                  <c:v>-31.972850770553876</c:v>
                </c:pt>
                <c:pt idx="13">
                  <c:v>-31.723081000234217</c:v>
                </c:pt>
                <c:pt idx="14">
                  <c:v>-31.574233845031344</c:v>
                </c:pt>
                <c:pt idx="15">
                  <c:v>-31.531035903986417</c:v>
                </c:pt>
                <c:pt idx="16">
                  <c:v>-31.602474167277215</c:v>
                </c:pt>
                <c:pt idx="17">
                  <c:v>-31.803064353105825</c:v>
                </c:pt>
                <c:pt idx="18">
                  <c:v>-32.15495881612087</c:v>
                </c:pt>
                <c:pt idx="19">
                  <c:v>-32.692180260553116</c:v>
                </c:pt>
                <c:pt idx="20">
                  <c:v>-33.46849562816272</c:v>
                </c:pt>
              </c:numCache>
            </c:numRef>
          </c:val>
          <c:smooth val="0"/>
        </c:ser>
        <c:marker val="1"/>
        <c:axId val="36999261"/>
        <c:axId val="64557894"/>
      </c:lineChart>
      <c:catAx>
        <c:axId val="369992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557894"/>
        <c:crosses val="autoZero"/>
        <c:auto val="1"/>
        <c:lblOffset val="100"/>
        <c:noMultiLvlLbl val="0"/>
      </c:catAx>
      <c:valAx>
        <c:axId val="64557894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699926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Return Loss [dB]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'W8IO-UR5EAZ-16V_01mm'!$A$25</c:f>
              <c:strCache>
                <c:ptCount val="1"/>
                <c:pt idx="0">
                  <c:v>W8IO-UR5EAZ-16V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'W8IO-UR5EAZ-16V_01mm'!$A$31:$A$51</c:f>
              <c:numCache>
                <c:ptCount val="21"/>
                <c:pt idx="0">
                  <c:v>144</c:v>
                </c:pt>
                <c:pt idx="1">
                  <c:v>144.05</c:v>
                </c:pt>
                <c:pt idx="2">
                  <c:v>144.1</c:v>
                </c:pt>
                <c:pt idx="3">
                  <c:v>144.15</c:v>
                </c:pt>
                <c:pt idx="4">
                  <c:v>144.2</c:v>
                </c:pt>
                <c:pt idx="5">
                  <c:v>144.25</c:v>
                </c:pt>
                <c:pt idx="6">
                  <c:v>144.3</c:v>
                </c:pt>
                <c:pt idx="7">
                  <c:v>144.35</c:v>
                </c:pt>
                <c:pt idx="8">
                  <c:v>144.4</c:v>
                </c:pt>
                <c:pt idx="9">
                  <c:v>144.45</c:v>
                </c:pt>
                <c:pt idx="10">
                  <c:v>144.5</c:v>
                </c:pt>
                <c:pt idx="11">
                  <c:v>144.55</c:v>
                </c:pt>
                <c:pt idx="12">
                  <c:v>144.6</c:v>
                </c:pt>
                <c:pt idx="13">
                  <c:v>144.65</c:v>
                </c:pt>
                <c:pt idx="14">
                  <c:v>144.7</c:v>
                </c:pt>
                <c:pt idx="15">
                  <c:v>144.75</c:v>
                </c:pt>
                <c:pt idx="16">
                  <c:v>144.8</c:v>
                </c:pt>
                <c:pt idx="17">
                  <c:v>144.85</c:v>
                </c:pt>
                <c:pt idx="18">
                  <c:v>144.9</c:v>
                </c:pt>
                <c:pt idx="19">
                  <c:v>144.95</c:v>
                </c:pt>
                <c:pt idx="20">
                  <c:v>145</c:v>
                </c:pt>
              </c:numCache>
            </c:numRef>
          </c:cat>
          <c:val>
            <c:numRef>
              <c:f>'W8IO-UR5EAZ-16V_01mm'!$I$2:$I$22</c:f>
              <c:numCache>
                <c:ptCount val="21"/>
                <c:pt idx="0">
                  <c:v>35.3429738197362</c:v>
                </c:pt>
                <c:pt idx="1">
                  <c:v>36.97036026367631</c:v>
                </c:pt>
                <c:pt idx="2">
                  <c:v>38.95699154397849</c:v>
                </c:pt>
                <c:pt idx="3">
                  <c:v>41.506738206442265</c:v>
                </c:pt>
                <c:pt idx="4">
                  <c:v>45.079064290571836</c:v>
                </c:pt>
                <c:pt idx="5">
                  <c:v>51.12132250149594</c:v>
                </c:pt>
                <c:pt idx="6">
                  <c:v>76.99453620667035</c:v>
                </c:pt>
                <c:pt idx="7">
                  <c:v>51.485116388942785</c:v>
                </c:pt>
                <c:pt idx="8">
                  <c:v>45.53352049338542</c:v>
                </c:pt>
                <c:pt idx="9">
                  <c:v>42.11514316571636</c:v>
                </c:pt>
                <c:pt idx="10">
                  <c:v>39.73998404398007</c:v>
                </c:pt>
                <c:pt idx="11">
                  <c:v>37.943165535041786</c:v>
                </c:pt>
                <c:pt idx="12">
                  <c:v>36.51864673721291</c:v>
                </c:pt>
                <c:pt idx="13">
                  <c:v>35.358307430085674</c:v>
                </c:pt>
                <c:pt idx="14">
                  <c:v>34.397553988590005</c:v>
                </c:pt>
                <c:pt idx="15">
                  <c:v>33.59681580606909</c:v>
                </c:pt>
                <c:pt idx="16">
                  <c:v>32.92990799088146</c:v>
                </c:pt>
                <c:pt idx="17">
                  <c:v>32.37966909350155</c:v>
                </c:pt>
                <c:pt idx="18">
                  <c:v>31.93497514723266</c:v>
                </c:pt>
                <c:pt idx="19">
                  <c:v>31.588667949310413</c:v>
                </c:pt>
                <c:pt idx="20">
                  <c:v>31.33828232190424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'W8IO-UR5EAZ-16V_01mm'!$A$54</c:f>
              <c:strCache>
                <c:ptCount val="1"/>
                <c:pt idx="0">
                  <c:v>W8IO-UR5EAZ-16V_wet_01mm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'W8IO-UR5EAZ-16V_01mm'!$A$31:$A$51</c:f>
              <c:numCache>
                <c:ptCount val="21"/>
                <c:pt idx="0">
                  <c:v>144</c:v>
                </c:pt>
                <c:pt idx="1">
                  <c:v>144.05</c:v>
                </c:pt>
                <c:pt idx="2">
                  <c:v>144.1</c:v>
                </c:pt>
                <c:pt idx="3">
                  <c:v>144.15</c:v>
                </c:pt>
                <c:pt idx="4">
                  <c:v>144.2</c:v>
                </c:pt>
                <c:pt idx="5">
                  <c:v>144.25</c:v>
                </c:pt>
                <c:pt idx="6">
                  <c:v>144.3</c:v>
                </c:pt>
                <c:pt idx="7">
                  <c:v>144.35</c:v>
                </c:pt>
                <c:pt idx="8">
                  <c:v>144.4</c:v>
                </c:pt>
                <c:pt idx="9">
                  <c:v>144.45</c:v>
                </c:pt>
                <c:pt idx="10">
                  <c:v>144.5</c:v>
                </c:pt>
                <c:pt idx="11">
                  <c:v>144.55</c:v>
                </c:pt>
                <c:pt idx="12">
                  <c:v>144.6</c:v>
                </c:pt>
                <c:pt idx="13">
                  <c:v>144.65</c:v>
                </c:pt>
                <c:pt idx="14">
                  <c:v>144.7</c:v>
                </c:pt>
                <c:pt idx="15">
                  <c:v>144.75</c:v>
                </c:pt>
                <c:pt idx="16">
                  <c:v>144.8</c:v>
                </c:pt>
                <c:pt idx="17">
                  <c:v>144.85</c:v>
                </c:pt>
                <c:pt idx="18">
                  <c:v>144.9</c:v>
                </c:pt>
                <c:pt idx="19">
                  <c:v>144.95</c:v>
                </c:pt>
                <c:pt idx="20">
                  <c:v>145</c:v>
                </c:pt>
              </c:numCache>
            </c:numRef>
          </c:cat>
          <c:val>
            <c:numRef>
              <c:f>'W8IO-UR5EAZ-16V_01mm'!$I$31:$I$51</c:f>
              <c:numCache>
                <c:ptCount val="21"/>
                <c:pt idx="0">
                  <c:v>49.640906796196674</c:v>
                </c:pt>
                <c:pt idx="1">
                  <c:v>45.77832098573054</c:v>
                </c:pt>
                <c:pt idx="2">
                  <c:v>42.642844561848676</c:v>
                </c:pt>
                <c:pt idx="3">
                  <c:v>40.29256732402851</c:v>
                </c:pt>
                <c:pt idx="4">
                  <c:v>38.471520614656484</c:v>
                </c:pt>
                <c:pt idx="5">
                  <c:v>37.01586735380691</c:v>
                </c:pt>
                <c:pt idx="6">
                  <c:v>35.82616519706407</c:v>
                </c:pt>
                <c:pt idx="7">
                  <c:v>34.840828584540525</c:v>
                </c:pt>
                <c:pt idx="8">
                  <c:v>34.02020236523028</c:v>
                </c:pt>
                <c:pt idx="9">
                  <c:v>33.33749890530535</c:v>
                </c:pt>
                <c:pt idx="10">
                  <c:v>32.77544818491291</c:v>
                </c:pt>
                <c:pt idx="11">
                  <c:v>32.3227770716968</c:v>
                </c:pt>
                <c:pt idx="12">
                  <c:v>31.972850770553876</c:v>
                </c:pt>
                <c:pt idx="13">
                  <c:v>31.723081000234217</c:v>
                </c:pt>
                <c:pt idx="14">
                  <c:v>31.574233845031344</c:v>
                </c:pt>
                <c:pt idx="15">
                  <c:v>31.531035903986417</c:v>
                </c:pt>
                <c:pt idx="16">
                  <c:v>31.602474167277215</c:v>
                </c:pt>
                <c:pt idx="17">
                  <c:v>31.803064353105825</c:v>
                </c:pt>
                <c:pt idx="18">
                  <c:v>32.15495881612087</c:v>
                </c:pt>
                <c:pt idx="19">
                  <c:v>32.692180260553116</c:v>
                </c:pt>
                <c:pt idx="20">
                  <c:v>33.46849562816272</c:v>
                </c:pt>
              </c:numCache>
            </c:numRef>
          </c:val>
          <c:smooth val="0"/>
        </c:ser>
        <c:marker val="1"/>
        <c:axId val="44150135"/>
        <c:axId val="61806896"/>
      </c:lineChart>
      <c:catAx>
        <c:axId val="441501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806896"/>
        <c:crosses val="autoZero"/>
        <c:auto val="1"/>
        <c:lblOffset val="100"/>
        <c:noMultiLvlLbl val="0"/>
      </c:catAx>
      <c:valAx>
        <c:axId val="6180689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415013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Mismatch Loss [dB]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'W8IO-UR5EAZ-16V_01mm'!$A$25</c:f>
              <c:strCache>
                <c:ptCount val="1"/>
                <c:pt idx="0">
                  <c:v>W8IO-UR5EAZ-16V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'W8IO-UR5EAZ-16V_01mm'!$A$31:$A$51</c:f>
              <c:numCache>
                <c:ptCount val="21"/>
                <c:pt idx="0">
                  <c:v>144</c:v>
                </c:pt>
                <c:pt idx="1">
                  <c:v>144.05</c:v>
                </c:pt>
                <c:pt idx="2">
                  <c:v>144.1</c:v>
                </c:pt>
                <c:pt idx="3">
                  <c:v>144.15</c:v>
                </c:pt>
                <c:pt idx="4">
                  <c:v>144.2</c:v>
                </c:pt>
                <c:pt idx="5">
                  <c:v>144.25</c:v>
                </c:pt>
                <c:pt idx="6">
                  <c:v>144.3</c:v>
                </c:pt>
                <c:pt idx="7">
                  <c:v>144.35</c:v>
                </c:pt>
                <c:pt idx="8">
                  <c:v>144.4</c:v>
                </c:pt>
                <c:pt idx="9">
                  <c:v>144.45</c:v>
                </c:pt>
                <c:pt idx="10">
                  <c:v>144.5</c:v>
                </c:pt>
                <c:pt idx="11">
                  <c:v>144.55</c:v>
                </c:pt>
                <c:pt idx="12">
                  <c:v>144.6</c:v>
                </c:pt>
                <c:pt idx="13">
                  <c:v>144.65</c:v>
                </c:pt>
                <c:pt idx="14">
                  <c:v>144.7</c:v>
                </c:pt>
                <c:pt idx="15">
                  <c:v>144.75</c:v>
                </c:pt>
                <c:pt idx="16">
                  <c:v>144.8</c:v>
                </c:pt>
                <c:pt idx="17">
                  <c:v>144.85</c:v>
                </c:pt>
                <c:pt idx="18">
                  <c:v>144.9</c:v>
                </c:pt>
                <c:pt idx="19">
                  <c:v>144.95</c:v>
                </c:pt>
                <c:pt idx="20">
                  <c:v>145</c:v>
                </c:pt>
              </c:numCache>
            </c:numRef>
          </c:cat>
          <c:val>
            <c:numRef>
              <c:f>'W8IO-UR5EAZ-16V_01mm'!$J$2:$J$22</c:f>
              <c:numCache>
                <c:ptCount val="21"/>
                <c:pt idx="0">
                  <c:v>0.0012692594067934026</c:v>
                </c:pt>
                <c:pt idx="1">
                  <c:v>0.0008725531925146603</c:v>
                </c:pt>
                <c:pt idx="2">
                  <c:v>0.0005522208087263855</c:v>
                </c:pt>
                <c:pt idx="3">
                  <c:v>0.0003069911389658043</c:v>
                </c:pt>
                <c:pt idx="4">
                  <c:v>0.00013486045644634526</c:v>
                </c:pt>
                <c:pt idx="5">
                  <c:v>3.3547003847704527E-05</c:v>
                </c:pt>
                <c:pt idx="6">
                  <c:v>8.676222771253997E-08</c:v>
                </c:pt>
                <c:pt idx="7">
                  <c:v>3.085135300061691E-05</c:v>
                </c:pt>
                <c:pt idx="8">
                  <c:v>0.00012146141465410221</c:v>
                </c:pt>
                <c:pt idx="9">
                  <c:v>0.0002668599114967148</c:v>
                </c:pt>
                <c:pt idx="10">
                  <c:v>0.0004611146946933308</c:v>
                </c:pt>
                <c:pt idx="11">
                  <c:v>0.0006974332187632315</c:v>
                </c:pt>
                <c:pt idx="12">
                  <c:v>0.0009682066183452953</c:v>
                </c:pt>
                <c:pt idx="13">
                  <c:v>0.0012647852902936908</c:v>
                </c:pt>
                <c:pt idx="14">
                  <c:v>0.0015780029479407305</c:v>
                </c:pt>
                <c:pt idx="15">
                  <c:v>0.001897569126222069</c:v>
                </c:pt>
                <c:pt idx="16">
                  <c:v>0.0022126062653349305</c:v>
                </c:pt>
                <c:pt idx="17">
                  <c:v>0.002511556622781772</c:v>
                </c:pt>
                <c:pt idx="18">
                  <c:v>0.0027824406606528776</c:v>
                </c:pt>
                <c:pt idx="19">
                  <c:v>0.0030134790850713717</c:v>
                </c:pt>
                <c:pt idx="20">
                  <c:v>0.003192388140307715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'W8IO-UR5EAZ-16V_01mm'!$A$54</c:f>
              <c:strCache>
                <c:ptCount val="1"/>
                <c:pt idx="0">
                  <c:v>W8IO-UR5EAZ-16V_wet_01mm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'W8IO-UR5EAZ-16V_01mm'!$A$31:$A$51</c:f>
              <c:numCache>
                <c:ptCount val="21"/>
                <c:pt idx="0">
                  <c:v>144</c:v>
                </c:pt>
                <c:pt idx="1">
                  <c:v>144.05</c:v>
                </c:pt>
                <c:pt idx="2">
                  <c:v>144.1</c:v>
                </c:pt>
                <c:pt idx="3">
                  <c:v>144.15</c:v>
                </c:pt>
                <c:pt idx="4">
                  <c:v>144.2</c:v>
                </c:pt>
                <c:pt idx="5">
                  <c:v>144.25</c:v>
                </c:pt>
                <c:pt idx="6">
                  <c:v>144.3</c:v>
                </c:pt>
                <c:pt idx="7">
                  <c:v>144.35</c:v>
                </c:pt>
                <c:pt idx="8">
                  <c:v>144.4</c:v>
                </c:pt>
                <c:pt idx="9">
                  <c:v>144.45</c:v>
                </c:pt>
                <c:pt idx="10">
                  <c:v>144.5</c:v>
                </c:pt>
                <c:pt idx="11">
                  <c:v>144.55</c:v>
                </c:pt>
                <c:pt idx="12">
                  <c:v>144.6</c:v>
                </c:pt>
                <c:pt idx="13">
                  <c:v>144.65</c:v>
                </c:pt>
                <c:pt idx="14">
                  <c:v>144.7</c:v>
                </c:pt>
                <c:pt idx="15">
                  <c:v>144.75</c:v>
                </c:pt>
                <c:pt idx="16">
                  <c:v>144.8</c:v>
                </c:pt>
                <c:pt idx="17">
                  <c:v>144.85</c:v>
                </c:pt>
                <c:pt idx="18">
                  <c:v>144.9</c:v>
                </c:pt>
                <c:pt idx="19">
                  <c:v>144.95</c:v>
                </c:pt>
                <c:pt idx="20">
                  <c:v>145</c:v>
                </c:pt>
              </c:numCache>
            </c:numRef>
          </c:cat>
          <c:val>
            <c:numRef>
              <c:f>'W8IO-UR5EAZ-16V_01mm'!$J$31:$J$51</c:f>
              <c:numCache>
                <c:ptCount val="21"/>
                <c:pt idx="0">
                  <c:v>4.717327089399692E-05</c:v>
                </c:pt>
                <c:pt idx="1">
                  <c:v>0.00011480424661289481</c:v>
                </c:pt>
                <c:pt idx="2">
                  <c:v>0.00023632609093202027</c:v>
                </c:pt>
                <c:pt idx="3">
                  <c:v>0.00040602042340826406</c:v>
                </c:pt>
                <c:pt idx="4">
                  <c:v>0.0006175372028720165</c:v>
                </c:pt>
                <c:pt idx="5">
                  <c:v>0.000863457066408043</c:v>
                </c:pt>
                <c:pt idx="6">
                  <c:v>0.001135597872579293</c:v>
                </c:pt>
                <c:pt idx="7">
                  <c:v>0.0014248616380045176</c:v>
                </c:pt>
                <c:pt idx="8">
                  <c:v>0.001721274503013021</c:v>
                </c:pt>
                <c:pt idx="9">
                  <c:v>0.0020143509347932305</c:v>
                </c:pt>
                <c:pt idx="10">
                  <c:v>0.0022927363925985453</c:v>
                </c:pt>
                <c:pt idx="11">
                  <c:v>0.002544683841637823</c:v>
                </c:pt>
                <c:pt idx="12">
                  <c:v>0.002758272316039131</c:v>
                </c:pt>
                <c:pt idx="13">
                  <c:v>0.0029216102775304815</c:v>
                </c:pt>
                <c:pt idx="14">
                  <c:v>0.003023514764922341</c:v>
                </c:pt>
                <c:pt idx="15">
                  <c:v>0.0030537494335775824</c:v>
                </c:pt>
                <c:pt idx="16">
                  <c:v>0.0030039111400287054</c:v>
                </c:pt>
                <c:pt idx="17">
                  <c:v>0.002868278265298278</c:v>
                </c:pt>
                <c:pt idx="18">
                  <c:v>0.002644969518531201</c:v>
                </c:pt>
                <c:pt idx="19">
                  <c:v>0.002337131433683478</c:v>
                </c:pt>
                <c:pt idx="20">
                  <c:v>0.001954485573246547</c:v>
                </c:pt>
              </c:numCache>
            </c:numRef>
          </c:val>
          <c:smooth val="0"/>
        </c:ser>
        <c:marker val="1"/>
        <c:axId val="19391153"/>
        <c:axId val="40302650"/>
      </c:lineChart>
      <c:catAx>
        <c:axId val="193911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302650"/>
        <c:crosses val="autoZero"/>
        <c:auto val="1"/>
        <c:lblOffset val="100"/>
        <c:noMultiLvlLbl val="0"/>
      </c:catAx>
      <c:valAx>
        <c:axId val="40302650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1939115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Mismatch  Factor 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'W8IO-UR5EAZ-16V_01mm'!$A$25</c:f>
              <c:strCache>
                <c:ptCount val="1"/>
                <c:pt idx="0">
                  <c:v>W8IO-UR5EAZ-16V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'W8IO-UR5EAZ-16V_01mm'!$A$31:$A$51</c:f>
              <c:numCache>
                <c:ptCount val="21"/>
                <c:pt idx="0">
                  <c:v>144</c:v>
                </c:pt>
                <c:pt idx="1">
                  <c:v>144.05</c:v>
                </c:pt>
                <c:pt idx="2">
                  <c:v>144.1</c:v>
                </c:pt>
                <c:pt idx="3">
                  <c:v>144.15</c:v>
                </c:pt>
                <c:pt idx="4">
                  <c:v>144.2</c:v>
                </c:pt>
                <c:pt idx="5">
                  <c:v>144.25</c:v>
                </c:pt>
                <c:pt idx="6">
                  <c:v>144.3</c:v>
                </c:pt>
                <c:pt idx="7">
                  <c:v>144.35</c:v>
                </c:pt>
                <c:pt idx="8">
                  <c:v>144.4</c:v>
                </c:pt>
                <c:pt idx="9">
                  <c:v>144.45</c:v>
                </c:pt>
                <c:pt idx="10">
                  <c:v>144.5</c:v>
                </c:pt>
                <c:pt idx="11">
                  <c:v>144.55</c:v>
                </c:pt>
                <c:pt idx="12">
                  <c:v>144.6</c:v>
                </c:pt>
                <c:pt idx="13">
                  <c:v>144.65</c:v>
                </c:pt>
                <c:pt idx="14">
                  <c:v>144.7</c:v>
                </c:pt>
                <c:pt idx="15">
                  <c:v>144.75</c:v>
                </c:pt>
                <c:pt idx="16">
                  <c:v>144.8</c:v>
                </c:pt>
                <c:pt idx="17">
                  <c:v>144.85</c:v>
                </c:pt>
                <c:pt idx="18">
                  <c:v>144.9</c:v>
                </c:pt>
                <c:pt idx="19">
                  <c:v>144.95</c:v>
                </c:pt>
                <c:pt idx="20">
                  <c:v>145</c:v>
                </c:pt>
              </c:numCache>
            </c:numRef>
          </c:cat>
          <c:val>
            <c:numRef>
              <c:f>'W8IO-UR5EAZ-16V_01mm'!$M$2:$M$22</c:f>
              <c:numCache>
                <c:ptCount val="21"/>
                <c:pt idx="0">
                  <c:v>0.999707784924222</c:v>
                </c:pt>
                <c:pt idx="1">
                  <c:v>0.9997991073842316</c:v>
                </c:pt>
                <c:pt idx="2">
                  <c:v>0.9998728545434473</c:v>
                </c:pt>
                <c:pt idx="3">
                  <c:v>0.9999293151762635</c:v>
                </c:pt>
                <c:pt idx="4">
                  <c:v>0.9999689477144674</c:v>
                </c:pt>
                <c:pt idx="5">
                  <c:v>0.9999922755467363</c:v>
                </c:pt>
                <c:pt idx="6">
                  <c:v>0.999999980022259</c:v>
                </c:pt>
                <c:pt idx="7">
                  <c:v>0.99999289623868</c:v>
                </c:pt>
                <c:pt idx="8">
                  <c:v>0.9999720328668119</c:v>
                </c:pt>
                <c:pt idx="9">
                  <c:v>0.9999385551224008</c:v>
                </c:pt>
                <c:pt idx="10">
                  <c:v>0.9998938300542115</c:v>
                </c:pt>
                <c:pt idx="11">
                  <c:v>0.9998394229605848</c:v>
                </c:pt>
                <c:pt idx="12">
                  <c:v>0.9997770870361535</c:v>
                </c:pt>
                <c:pt idx="13">
                  <c:v>0.9997088148271072</c:v>
                </c:pt>
                <c:pt idx="14">
                  <c:v>0.9996367173966477</c:v>
                </c:pt>
                <c:pt idx="15">
                  <c:v>0.9995631640023436</c:v>
                </c:pt>
                <c:pt idx="16">
                  <c:v>0.9994906583382045</c:v>
                </c:pt>
                <c:pt idx="17">
                  <c:v>0.9994218599034445</c:v>
                </c:pt>
                <c:pt idx="18">
                  <c:v>0.9993595245532813</c:v>
                </c:pt>
                <c:pt idx="19">
                  <c:v>0.9993063614765695</c:v>
                </c:pt>
                <c:pt idx="20">
                  <c:v>0.9992651955668076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'W8IO-UR5EAZ-16V_01mm'!$A$54</c:f>
              <c:strCache>
                <c:ptCount val="1"/>
                <c:pt idx="0">
                  <c:v>W8IO-UR5EAZ-16V_wet_01mm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'W8IO-UR5EAZ-16V_01mm'!$A$31:$A$51</c:f>
              <c:numCache>
                <c:ptCount val="21"/>
                <c:pt idx="0">
                  <c:v>144</c:v>
                </c:pt>
                <c:pt idx="1">
                  <c:v>144.05</c:v>
                </c:pt>
                <c:pt idx="2">
                  <c:v>144.1</c:v>
                </c:pt>
                <c:pt idx="3">
                  <c:v>144.15</c:v>
                </c:pt>
                <c:pt idx="4">
                  <c:v>144.2</c:v>
                </c:pt>
                <c:pt idx="5">
                  <c:v>144.25</c:v>
                </c:pt>
                <c:pt idx="6">
                  <c:v>144.3</c:v>
                </c:pt>
                <c:pt idx="7">
                  <c:v>144.35</c:v>
                </c:pt>
                <c:pt idx="8">
                  <c:v>144.4</c:v>
                </c:pt>
                <c:pt idx="9">
                  <c:v>144.45</c:v>
                </c:pt>
                <c:pt idx="10">
                  <c:v>144.5</c:v>
                </c:pt>
                <c:pt idx="11">
                  <c:v>144.55</c:v>
                </c:pt>
                <c:pt idx="12">
                  <c:v>144.6</c:v>
                </c:pt>
                <c:pt idx="13">
                  <c:v>144.65</c:v>
                </c:pt>
                <c:pt idx="14">
                  <c:v>144.7</c:v>
                </c:pt>
                <c:pt idx="15">
                  <c:v>144.75</c:v>
                </c:pt>
                <c:pt idx="16">
                  <c:v>144.8</c:v>
                </c:pt>
                <c:pt idx="17">
                  <c:v>144.85</c:v>
                </c:pt>
                <c:pt idx="18">
                  <c:v>144.9</c:v>
                </c:pt>
                <c:pt idx="19">
                  <c:v>144.95</c:v>
                </c:pt>
                <c:pt idx="20">
                  <c:v>145</c:v>
                </c:pt>
              </c:numCache>
            </c:numRef>
          </c:cat>
          <c:val>
            <c:numRef>
              <c:f>'W8IO-UR5EAZ-16V_01mm'!$M$31:$M$51</c:f>
              <c:numCache>
                <c:ptCount val="21"/>
                <c:pt idx="0">
                  <c:v>0.999989138011957</c:v>
                </c:pt>
                <c:pt idx="1">
                  <c:v>0.9999735656947061</c:v>
                </c:pt>
                <c:pt idx="2">
                  <c:v>0.9999455853871222</c:v>
                </c:pt>
                <c:pt idx="3">
                  <c:v>0.9999065147125827</c:v>
                </c:pt>
                <c:pt idx="4">
                  <c:v>0.9998578169132031</c:v>
                </c:pt>
                <c:pt idx="5">
                  <c:v>0.9998012014261006</c:v>
                </c:pt>
                <c:pt idx="6">
                  <c:v>0.9997385531098927</c:v>
                </c:pt>
                <c:pt idx="7">
                  <c:v>0.999671967297771</c:v>
                </c:pt>
                <c:pt idx="8">
                  <c:v>0.999603740430411</c:v>
                </c:pt>
                <c:pt idx="9">
                  <c:v>0.9995362861050859</c:v>
                </c:pt>
                <c:pt idx="10">
                  <c:v>0.9994722172623577</c:v>
                </c:pt>
                <c:pt idx="11">
                  <c:v>0.9994142365184393</c:v>
                </c:pt>
                <c:pt idx="12">
                  <c:v>0.9993650859715341</c:v>
                </c:pt>
                <c:pt idx="13">
                  <c:v>0.9993275006018939</c:v>
                </c:pt>
                <c:pt idx="14">
                  <c:v>0.9993040522814156</c:v>
                </c:pt>
                <c:pt idx="15">
                  <c:v>0.9992970953609399</c:v>
                </c:pt>
                <c:pt idx="16">
                  <c:v>0.9993085630516017</c:v>
                </c:pt>
                <c:pt idx="17">
                  <c:v>0.9993397725684858</c:v>
                </c:pt>
                <c:pt idx="18">
                  <c:v>0.9993911586806611</c:v>
                </c:pt>
                <c:pt idx="19">
                  <c:v>0.99946200037377</c:v>
                </c:pt>
                <c:pt idx="20">
                  <c:v>0.9995500643168888</c:v>
                </c:pt>
              </c:numCache>
            </c:numRef>
          </c:val>
          <c:smooth val="0"/>
        </c:ser>
        <c:marker val="1"/>
        <c:axId val="27179531"/>
        <c:axId val="43289188"/>
      </c:lineChart>
      <c:catAx>
        <c:axId val="271795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289188"/>
        <c:crosses val="autoZero"/>
        <c:auto val="1"/>
        <c:lblOffset val="100"/>
        <c:noMultiLvlLbl val="0"/>
      </c:catAx>
      <c:valAx>
        <c:axId val="43289188"/>
        <c:scaling>
          <c:orientation val="minMax"/>
          <c:max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2717953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44</xdr:row>
      <xdr:rowOff>0</xdr:rowOff>
    </xdr:from>
    <xdr:to>
      <xdr:col>18</xdr:col>
      <xdr:colOff>0</xdr:colOff>
      <xdr:row>65</xdr:row>
      <xdr:rowOff>152400</xdr:rowOff>
    </xdr:to>
    <xdr:graphicFrame>
      <xdr:nvGraphicFramePr>
        <xdr:cNvPr id="1" name="Chart 3"/>
        <xdr:cNvGraphicFramePr/>
      </xdr:nvGraphicFramePr>
      <xdr:xfrm>
        <a:off x="2514600" y="7124700"/>
        <a:ext cx="103822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66</xdr:row>
      <xdr:rowOff>0</xdr:rowOff>
    </xdr:from>
    <xdr:to>
      <xdr:col>18</xdr:col>
      <xdr:colOff>0</xdr:colOff>
      <xdr:row>87</xdr:row>
      <xdr:rowOff>152400</xdr:rowOff>
    </xdr:to>
    <xdr:graphicFrame>
      <xdr:nvGraphicFramePr>
        <xdr:cNvPr id="2" name="Chart 4"/>
        <xdr:cNvGraphicFramePr/>
      </xdr:nvGraphicFramePr>
      <xdr:xfrm>
        <a:off x="2514600" y="10687050"/>
        <a:ext cx="103822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0</xdr:row>
      <xdr:rowOff>9525</xdr:rowOff>
    </xdr:from>
    <xdr:to>
      <xdr:col>18</xdr:col>
      <xdr:colOff>0</xdr:colOff>
      <xdr:row>22</xdr:row>
      <xdr:rowOff>0</xdr:rowOff>
    </xdr:to>
    <xdr:graphicFrame>
      <xdr:nvGraphicFramePr>
        <xdr:cNvPr id="3" name="Chart 5"/>
        <xdr:cNvGraphicFramePr/>
      </xdr:nvGraphicFramePr>
      <xdr:xfrm>
        <a:off x="2514600" y="9525"/>
        <a:ext cx="10382250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88</xdr:row>
      <xdr:rowOff>0</xdr:rowOff>
    </xdr:from>
    <xdr:to>
      <xdr:col>18</xdr:col>
      <xdr:colOff>0</xdr:colOff>
      <xdr:row>110</xdr:row>
      <xdr:rowOff>38100</xdr:rowOff>
    </xdr:to>
    <xdr:graphicFrame>
      <xdr:nvGraphicFramePr>
        <xdr:cNvPr id="4" name="Chart 6"/>
        <xdr:cNvGraphicFramePr/>
      </xdr:nvGraphicFramePr>
      <xdr:xfrm>
        <a:off x="2505075" y="14249400"/>
        <a:ext cx="10391775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9525</xdr:colOff>
      <xdr:row>110</xdr:row>
      <xdr:rowOff>47625</xdr:rowOff>
    </xdr:from>
    <xdr:to>
      <xdr:col>18</xdr:col>
      <xdr:colOff>0</xdr:colOff>
      <xdr:row>132</xdr:row>
      <xdr:rowOff>76200</xdr:rowOff>
    </xdr:to>
    <xdr:graphicFrame>
      <xdr:nvGraphicFramePr>
        <xdr:cNvPr id="5" name="Chart 7"/>
        <xdr:cNvGraphicFramePr/>
      </xdr:nvGraphicFramePr>
      <xdr:xfrm>
        <a:off x="2514600" y="17859375"/>
        <a:ext cx="10382250" cy="3590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9525</xdr:colOff>
      <xdr:row>132</xdr:row>
      <xdr:rowOff>85725</xdr:rowOff>
    </xdr:from>
    <xdr:to>
      <xdr:col>18</xdr:col>
      <xdr:colOff>0</xdr:colOff>
      <xdr:row>154</xdr:row>
      <xdr:rowOff>76200</xdr:rowOff>
    </xdr:to>
    <xdr:graphicFrame>
      <xdr:nvGraphicFramePr>
        <xdr:cNvPr id="6" name="Chart 8"/>
        <xdr:cNvGraphicFramePr/>
      </xdr:nvGraphicFramePr>
      <xdr:xfrm>
        <a:off x="2514600" y="21459825"/>
        <a:ext cx="10382250" cy="3552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9525</xdr:colOff>
      <xdr:row>220</xdr:row>
      <xdr:rowOff>76200</xdr:rowOff>
    </xdr:from>
    <xdr:to>
      <xdr:col>17</xdr:col>
      <xdr:colOff>685800</xdr:colOff>
      <xdr:row>242</xdr:row>
      <xdr:rowOff>76200</xdr:rowOff>
    </xdr:to>
    <xdr:graphicFrame>
      <xdr:nvGraphicFramePr>
        <xdr:cNvPr id="7" name="Chart 9"/>
        <xdr:cNvGraphicFramePr/>
      </xdr:nvGraphicFramePr>
      <xdr:xfrm>
        <a:off x="2514600" y="35699700"/>
        <a:ext cx="9667875" cy="3562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154</xdr:row>
      <xdr:rowOff>76200</xdr:rowOff>
    </xdr:from>
    <xdr:to>
      <xdr:col>17</xdr:col>
      <xdr:colOff>685800</xdr:colOff>
      <xdr:row>176</xdr:row>
      <xdr:rowOff>66675</xdr:rowOff>
    </xdr:to>
    <xdr:graphicFrame>
      <xdr:nvGraphicFramePr>
        <xdr:cNvPr id="8" name="Chart 10"/>
        <xdr:cNvGraphicFramePr/>
      </xdr:nvGraphicFramePr>
      <xdr:xfrm>
        <a:off x="2505075" y="25012650"/>
        <a:ext cx="9677400" cy="3552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9525</xdr:colOff>
      <xdr:row>176</xdr:row>
      <xdr:rowOff>76200</xdr:rowOff>
    </xdr:from>
    <xdr:to>
      <xdr:col>17</xdr:col>
      <xdr:colOff>685800</xdr:colOff>
      <xdr:row>198</xdr:row>
      <xdr:rowOff>66675</xdr:rowOff>
    </xdr:to>
    <xdr:graphicFrame>
      <xdr:nvGraphicFramePr>
        <xdr:cNvPr id="9" name="Chart 11"/>
        <xdr:cNvGraphicFramePr/>
      </xdr:nvGraphicFramePr>
      <xdr:xfrm>
        <a:off x="2514600" y="28575000"/>
        <a:ext cx="9667875" cy="3552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9525</xdr:colOff>
      <xdr:row>198</xdr:row>
      <xdr:rowOff>66675</xdr:rowOff>
    </xdr:from>
    <xdr:to>
      <xdr:col>18</xdr:col>
      <xdr:colOff>0</xdr:colOff>
      <xdr:row>220</xdr:row>
      <xdr:rowOff>76200</xdr:rowOff>
    </xdr:to>
    <xdr:graphicFrame>
      <xdr:nvGraphicFramePr>
        <xdr:cNvPr id="10" name="Chart 13"/>
        <xdr:cNvGraphicFramePr/>
      </xdr:nvGraphicFramePr>
      <xdr:xfrm>
        <a:off x="2514600" y="32127825"/>
        <a:ext cx="10382250" cy="3571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9525</xdr:colOff>
      <xdr:row>22</xdr:row>
      <xdr:rowOff>0</xdr:rowOff>
    </xdr:from>
    <xdr:to>
      <xdr:col>18</xdr:col>
      <xdr:colOff>0</xdr:colOff>
      <xdr:row>43</xdr:row>
      <xdr:rowOff>152400</xdr:rowOff>
    </xdr:to>
    <xdr:graphicFrame>
      <xdr:nvGraphicFramePr>
        <xdr:cNvPr id="11" name="Chart 14"/>
        <xdr:cNvGraphicFramePr/>
      </xdr:nvGraphicFramePr>
      <xdr:xfrm>
        <a:off x="2514600" y="3562350"/>
        <a:ext cx="10382250" cy="3552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57"/>
  <sheetViews>
    <sheetView tabSelected="1" workbookViewId="0" topLeftCell="A1">
      <selection activeCell="D39" sqref="D39"/>
    </sheetView>
  </sheetViews>
  <sheetFormatPr defaultColWidth="9.00390625" defaultRowHeight="12.75"/>
  <cols>
    <col min="2" max="2" width="5.625" style="0" customWidth="1"/>
    <col min="3" max="3" width="6.25390625" style="0" customWidth="1"/>
    <col min="4" max="4" width="12.00390625" style="0" bestFit="1" customWidth="1"/>
    <col min="14" max="14" width="10.00390625" style="0" customWidth="1"/>
    <col min="18" max="18" width="18.375" style="0" customWidth="1"/>
  </cols>
  <sheetData>
    <row r="1" spans="1:14" ht="12.75">
      <c r="A1" s="1" t="s">
        <v>15</v>
      </c>
      <c r="B1" s="1" t="s">
        <v>16</v>
      </c>
      <c r="C1" s="1" t="s">
        <v>17</v>
      </c>
      <c r="D1" s="5"/>
      <c r="E1" s="7" t="s">
        <v>0</v>
      </c>
      <c r="F1" s="7" t="s">
        <v>1</v>
      </c>
      <c r="G1" s="7" t="s">
        <v>2</v>
      </c>
      <c r="H1" s="7" t="s">
        <v>3</v>
      </c>
      <c r="I1" s="7" t="s">
        <v>9</v>
      </c>
      <c r="J1" s="7" t="s">
        <v>7</v>
      </c>
      <c r="K1" s="8" t="s">
        <v>5</v>
      </c>
      <c r="L1" s="7" t="s">
        <v>6</v>
      </c>
      <c r="M1" s="7" t="s">
        <v>4</v>
      </c>
      <c r="N1" s="7" t="s">
        <v>8</v>
      </c>
    </row>
    <row r="2" spans="1:14" ht="12.75">
      <c r="A2" s="24">
        <v>144</v>
      </c>
      <c r="B2" s="9">
        <v>48.18534</v>
      </c>
      <c r="C2" s="9">
        <v>0.0674256</v>
      </c>
      <c r="D2" s="6"/>
      <c r="F2">
        <f>SQRT(B2^2+C2^2)</f>
        <v>48.18538717419561</v>
      </c>
      <c r="G2" s="3">
        <f>SQRT((B2-A28)^2+ABS(C2)^2)/SQRT((B2+A28)^2+ABS(C2)^2)</f>
        <v>0.0170942995111815</v>
      </c>
      <c r="H2" s="3">
        <f>(1+G2)/(1-G2)</f>
        <v>1.0347831933473988</v>
      </c>
      <c r="I2">
        <f>-20*LOG(G2)</f>
        <v>35.3429738197362</v>
      </c>
      <c r="J2">
        <f>-10*LOG(1-G2^2)</f>
        <v>0.0012692594067934026</v>
      </c>
      <c r="K2">
        <f>20*LOG(G2)</f>
        <v>-35.3429738197362</v>
      </c>
      <c r="L2" s="4">
        <f>100*(1-G2^2)</f>
        <v>99.9707784924222</v>
      </c>
      <c r="M2">
        <f>1-G2^2</f>
        <v>0.999707784924222</v>
      </c>
      <c r="N2">
        <f aca="true" t="shared" si="0" ref="N2:N22">D2-J2</f>
        <v>-0.0012692594067934026</v>
      </c>
    </row>
    <row r="3" spans="1:14" ht="12.75">
      <c r="A3" s="24">
        <v>144.1</v>
      </c>
      <c r="B3" s="9">
        <v>48.75318</v>
      </c>
      <c r="C3" s="9">
        <v>0.106698</v>
      </c>
      <c r="D3" s="6"/>
      <c r="E3" s="2">
        <f>A3/(B2+B4)*SQRT(((B4-B2)/(A4-A2))^2+(ABS(C4-C2)/(A4-A2)+ABS(C3)/A3)^2)</f>
        <v>8.347667238546697</v>
      </c>
      <c r="F3">
        <f aca="true" t="shared" si="1" ref="F3:F51">SQRT(B3^2+C3^2)</f>
        <v>48.753296755969274</v>
      </c>
      <c r="G3" s="3">
        <f>SQRT((B3-A28)^2+ABS(C3)^2)/SQRT((B3+A28)^2+ABS(C3)^2)</f>
        <v>0.011275879413716912</v>
      </c>
      <c r="H3" s="3">
        <f aca="true" t="shared" si="2" ref="H3:H51">(1+G3)/(1-G3)</f>
        <v>1.0228089497948742</v>
      </c>
      <c r="I3">
        <f aca="true" t="shared" si="3" ref="I3:I51">-20*LOG(G3)</f>
        <v>38.95699154397849</v>
      </c>
      <c r="J3">
        <f aca="true" t="shared" si="4" ref="J3:J51">-10*LOG(1-G3^2)</f>
        <v>0.0005522208087263855</v>
      </c>
      <c r="K3">
        <f aca="true" t="shared" si="5" ref="K3:K51">20*LOG(G3)</f>
        <v>-38.95699154397849</v>
      </c>
      <c r="L3" s="4">
        <f aca="true" t="shared" si="6" ref="L3:L51">100*(1-G3^2)</f>
        <v>99.98728545434473</v>
      </c>
      <c r="M3">
        <f aca="true" t="shared" si="7" ref="M3:M51">1-G3^2</f>
        <v>0.9998728545434473</v>
      </c>
      <c r="N3">
        <f t="shared" si="0"/>
        <v>-0.0005522208087263855</v>
      </c>
    </row>
    <row r="4" spans="1:14" ht="12.75">
      <c r="A4" s="24">
        <v>144.2</v>
      </c>
      <c r="B4" s="9">
        <v>49.31474</v>
      </c>
      <c r="C4" s="9">
        <v>0.09005857</v>
      </c>
      <c r="D4" s="6"/>
      <c r="E4" s="2">
        <f aca="true" t="shared" si="8" ref="E4:E50">A4/(B3+B5)*SQRT(((B5-B3)/(A5-A3))^2+(ABS(C5-C3)/(A5-A3)+ABS(C4)/A4)^2)</f>
        <v>8.119813391655875</v>
      </c>
      <c r="F4">
        <f t="shared" si="1"/>
        <v>49.31482223240423</v>
      </c>
      <c r="G4" s="3">
        <f>SQRT((B4-A28)^2+ABS(C4)^2)/SQRT((B4+A28)^2+ABS(C4)^2)</f>
        <v>0.0055724577640912255</v>
      </c>
      <c r="H4" s="3">
        <f t="shared" si="2"/>
        <v>1.0112073681136424</v>
      </c>
      <c r="I4">
        <f t="shared" si="3"/>
        <v>45.079064290571836</v>
      </c>
      <c r="J4">
        <f t="shared" si="4"/>
        <v>0.00013486045644634526</v>
      </c>
      <c r="K4">
        <f t="shared" si="5"/>
        <v>-45.079064290571836</v>
      </c>
      <c r="L4" s="4">
        <f t="shared" si="6"/>
        <v>99.99689477144675</v>
      </c>
      <c r="M4">
        <f t="shared" si="7"/>
        <v>0.9999689477144674</v>
      </c>
      <c r="N4">
        <f t="shared" si="0"/>
        <v>-0.00013486045644634526</v>
      </c>
    </row>
    <row r="5" spans="1:14" ht="12.75">
      <c r="A5" s="24">
        <v>144.3</v>
      </c>
      <c r="B5" s="9">
        <v>49.85987</v>
      </c>
      <c r="C5" s="9">
        <v>0.01409407</v>
      </c>
      <c r="D5" s="6"/>
      <c r="E5" s="2">
        <f t="shared" si="8"/>
        <v>7.831447518610092</v>
      </c>
      <c r="F5">
        <f t="shared" si="1"/>
        <v>49.859871992010866</v>
      </c>
      <c r="G5" s="3">
        <f>SQRT((B5-A28)^2+ABS(C5)^2)/SQRT((B5+A28)^2+ABS(C5)^2)</f>
        <v>0.00014134263702308413</v>
      </c>
      <c r="H5" s="3">
        <f t="shared" si="2"/>
        <v>1.0002827252351765</v>
      </c>
      <c r="I5">
        <f t="shared" si="3"/>
        <v>76.99453620667035</v>
      </c>
      <c r="J5">
        <f t="shared" si="4"/>
        <v>8.676222771253997E-08</v>
      </c>
      <c r="K5">
        <f t="shared" si="5"/>
        <v>-76.99453620667035</v>
      </c>
      <c r="L5" s="4">
        <f t="shared" si="6"/>
        <v>99.9999980022259</v>
      </c>
      <c r="M5">
        <f t="shared" si="7"/>
        <v>0.999999980022259</v>
      </c>
      <c r="N5">
        <f t="shared" si="0"/>
        <v>-8.676222771253997E-08</v>
      </c>
    </row>
    <row r="6" spans="1:14" ht="12.75">
      <c r="A6" s="24">
        <v>144.4</v>
      </c>
      <c r="B6" s="9">
        <v>50.37571</v>
      </c>
      <c r="C6" s="9">
        <v>-0.122617</v>
      </c>
      <c r="D6" s="6"/>
      <c r="E6" s="2">
        <f t="shared" si="8"/>
        <v>7.472369940110813</v>
      </c>
      <c r="F6">
        <f t="shared" si="1"/>
        <v>50.37585922773714</v>
      </c>
      <c r="G6" s="3">
        <f>SQRT((B6-A28)^2+ABS(C6)^2)/SQRT((B6+A28)^2+ABS(C6)^2)</f>
        <v>0.005288396088425415</v>
      </c>
      <c r="H6" s="3">
        <f t="shared" si="2"/>
        <v>1.0106330238184202</v>
      </c>
      <c r="I6">
        <f t="shared" si="3"/>
        <v>45.53352049338542</v>
      </c>
      <c r="J6">
        <f t="shared" si="4"/>
        <v>0.00012146141465410221</v>
      </c>
      <c r="K6">
        <f t="shared" si="5"/>
        <v>-45.53352049338542</v>
      </c>
      <c r="L6" s="4">
        <f t="shared" si="6"/>
        <v>99.99720328668118</v>
      </c>
      <c r="M6">
        <f t="shared" si="7"/>
        <v>0.9999720328668119</v>
      </c>
      <c r="N6">
        <f t="shared" si="0"/>
        <v>-0.00012146141465410221</v>
      </c>
    </row>
    <row r="7" spans="1:14" ht="12.75">
      <c r="A7" s="24">
        <v>144.5</v>
      </c>
      <c r="B7" s="9">
        <v>50.84754</v>
      </c>
      <c r="C7" s="9">
        <v>-0.3186723</v>
      </c>
      <c r="D7" s="6"/>
      <c r="E7" s="2">
        <f t="shared" si="8"/>
        <v>7.0329785432803815</v>
      </c>
      <c r="F7">
        <f t="shared" si="1"/>
        <v>50.84853858358554</v>
      </c>
      <c r="G7" s="3">
        <f>SQRT((B7-A28)^2+ABS(C7)^2)/SQRT((B7+A28)^2+ABS(C7)^2)</f>
        <v>0.010303880132674819</v>
      </c>
      <c r="H7" s="3">
        <f t="shared" si="2"/>
        <v>1.020822310860542</v>
      </c>
      <c r="I7">
        <f t="shared" si="3"/>
        <v>39.73998404398007</v>
      </c>
      <c r="J7">
        <f t="shared" si="4"/>
        <v>0.0004611146946933308</v>
      </c>
      <c r="K7">
        <f t="shared" si="5"/>
        <v>-39.73998404398007</v>
      </c>
      <c r="L7" s="4">
        <f t="shared" si="6"/>
        <v>99.98938300542115</v>
      </c>
      <c r="M7">
        <f t="shared" si="7"/>
        <v>0.9998938300542115</v>
      </c>
      <c r="N7">
        <f t="shared" si="0"/>
        <v>-0.0004611146946933308</v>
      </c>
    </row>
    <row r="8" spans="1:14" ht="12.75">
      <c r="A8" s="24">
        <v>144.6</v>
      </c>
      <c r="B8" s="9">
        <v>51.25856</v>
      </c>
      <c r="C8" s="9">
        <v>-0.5686641</v>
      </c>
      <c r="D8" s="6"/>
      <c r="E8" s="2">
        <f t="shared" si="8"/>
        <v>6.502348052647763</v>
      </c>
      <c r="F8">
        <f t="shared" si="1"/>
        <v>51.26171429178144</v>
      </c>
      <c r="G8" s="3">
        <f>SQRT((B8-A28)^2+ABS(C8)^2)/SQRT((B8+A28)^2+ABS(C8)^2)</f>
        <v>0.014930270052698124</v>
      </c>
      <c r="H8" s="3">
        <f t="shared" si="2"/>
        <v>1.03031312322123</v>
      </c>
      <c r="I8">
        <f t="shared" si="3"/>
        <v>36.51864673721291</v>
      </c>
      <c r="J8">
        <f t="shared" si="4"/>
        <v>0.0009682066183452953</v>
      </c>
      <c r="K8">
        <f t="shared" si="5"/>
        <v>-36.51864673721291</v>
      </c>
      <c r="L8" s="4">
        <f t="shared" si="6"/>
        <v>99.97770870361535</v>
      </c>
      <c r="M8">
        <f t="shared" si="7"/>
        <v>0.9997770870361535</v>
      </c>
      <c r="N8">
        <f t="shared" si="0"/>
        <v>-0.0009682066183452953</v>
      </c>
    </row>
    <row r="9" spans="1:14" ht="12.75">
      <c r="A9" s="24">
        <v>144.7</v>
      </c>
      <c r="B9" s="9">
        <v>51.59092</v>
      </c>
      <c r="C9" s="9">
        <v>-0.8620879</v>
      </c>
      <c r="D9" s="6"/>
      <c r="E9" s="2">
        <f t="shared" si="8"/>
        <v>5.8777773010427925</v>
      </c>
      <c r="F9">
        <f t="shared" si="1"/>
        <v>51.59812227197542</v>
      </c>
      <c r="G9" s="3">
        <f>SQRT((B9-A28)^2+ABS(C9)^2)/SQRT((B9+A28)^2+ABS(C9)^2)</f>
        <v>0.01905997385497412</v>
      </c>
      <c r="H9" s="3">
        <f t="shared" si="2"/>
        <v>1.038860630307599</v>
      </c>
      <c r="I9">
        <f t="shared" si="3"/>
        <v>34.397553988590005</v>
      </c>
      <c r="J9">
        <f t="shared" si="4"/>
        <v>0.0015780029479407305</v>
      </c>
      <c r="K9">
        <f t="shared" si="5"/>
        <v>-34.397553988590005</v>
      </c>
      <c r="L9" s="4">
        <f t="shared" si="6"/>
        <v>99.96367173966478</v>
      </c>
      <c r="M9">
        <f t="shared" si="7"/>
        <v>0.9996367173966477</v>
      </c>
      <c r="N9">
        <f t="shared" si="0"/>
        <v>-0.0015780029479407305</v>
      </c>
    </row>
    <row r="10" spans="1:14" ht="12.75">
      <c r="A10" s="24">
        <v>144.8</v>
      </c>
      <c r="B10" s="9">
        <v>51.82704</v>
      </c>
      <c r="C10" s="9">
        <v>-1.18245</v>
      </c>
      <c r="D10" s="6"/>
      <c r="E10" s="2">
        <f t="shared" si="8"/>
        <v>5.168922335487573</v>
      </c>
      <c r="F10">
        <f t="shared" si="1"/>
        <v>51.84052722691099</v>
      </c>
      <c r="G10" s="3">
        <f>SQRT((B10-A28)^2+ABS(C10)^2)/SQRT((B10+A28)^2+ABS(C10)^2)</f>
        <v>0.022568599021549302</v>
      </c>
      <c r="H10" s="3">
        <f t="shared" si="2"/>
        <v>1.0461794024602795</v>
      </c>
      <c r="I10">
        <f t="shared" si="3"/>
        <v>32.92990799088146</v>
      </c>
      <c r="J10">
        <f t="shared" si="4"/>
        <v>0.0022126062653349305</v>
      </c>
      <c r="K10">
        <f t="shared" si="5"/>
        <v>-32.92990799088146</v>
      </c>
      <c r="L10" s="4">
        <f t="shared" si="6"/>
        <v>99.94906583382046</v>
      </c>
      <c r="M10">
        <f t="shared" si="7"/>
        <v>0.9994906583382045</v>
      </c>
      <c r="N10">
        <f t="shared" si="0"/>
        <v>-0.0022126062653349305</v>
      </c>
    </row>
    <row r="11" spans="1:14" ht="12.75">
      <c r="A11" s="24">
        <v>144.9</v>
      </c>
      <c r="B11" s="9">
        <v>51.95092</v>
      </c>
      <c r="C11" s="9">
        <v>-1.506098</v>
      </c>
      <c r="D11" s="6"/>
      <c r="E11" s="2">
        <f t="shared" si="8"/>
        <v>4.426650626259493</v>
      </c>
      <c r="F11">
        <f t="shared" si="1"/>
        <v>51.97274689711911</v>
      </c>
      <c r="G11" s="3">
        <f>SQRT((B11-A28)^2+ABS(C11)^2)/SQRT((B11+A28)^2+ABS(C11)^2)</f>
        <v>0.02530761637765931</v>
      </c>
      <c r="H11" s="3">
        <f t="shared" si="2"/>
        <v>1.051929443182076</v>
      </c>
      <c r="I11">
        <f t="shared" si="3"/>
        <v>31.93497514723266</v>
      </c>
      <c r="J11">
        <f t="shared" si="4"/>
        <v>0.0027824406606528776</v>
      </c>
      <c r="K11">
        <f t="shared" si="5"/>
        <v>-31.93497514723266</v>
      </c>
      <c r="L11" s="4">
        <f t="shared" si="6"/>
        <v>99.93595245532812</v>
      </c>
      <c r="M11">
        <f t="shared" si="7"/>
        <v>0.9993595245532813</v>
      </c>
      <c r="N11">
        <f t="shared" si="0"/>
        <v>-0.0027824406606528776</v>
      </c>
    </row>
    <row r="12" spans="1:14" ht="12.75">
      <c r="A12" s="24">
        <v>145</v>
      </c>
      <c r="B12" s="9">
        <v>51.95062</v>
      </c>
      <c r="C12" s="9">
        <v>-1.802287</v>
      </c>
      <c r="D12" s="6"/>
      <c r="E12" s="2">
        <f t="shared" si="8"/>
        <v>3.8056458923093732</v>
      </c>
      <c r="F12">
        <f t="shared" si="1"/>
        <v>51.98187334845454</v>
      </c>
      <c r="G12" s="3">
        <f>SQRT((B12-A28)^2+ABS(C12)^2)/SQRT((B12+A28)^2+ABS(C12)^2)</f>
        <v>0.027107276388312854</v>
      </c>
      <c r="H12" s="3">
        <f t="shared" si="2"/>
        <v>1.0557251086999233</v>
      </c>
      <c r="I12">
        <f t="shared" si="3"/>
        <v>31.33828232190424</v>
      </c>
      <c r="J12">
        <f t="shared" si="4"/>
        <v>0.003192388140307715</v>
      </c>
      <c r="K12">
        <f t="shared" si="5"/>
        <v>-31.33828232190424</v>
      </c>
      <c r="L12" s="4">
        <f t="shared" si="6"/>
        <v>99.92651955668076</v>
      </c>
      <c r="M12">
        <f t="shared" si="7"/>
        <v>0.9992651955668076</v>
      </c>
      <c r="N12">
        <f t="shared" si="0"/>
        <v>-0.003192388140307715</v>
      </c>
    </row>
    <row r="13" spans="1:14" ht="12.75">
      <c r="A13" s="24">
        <v>145.1</v>
      </c>
      <c r="B13" s="9">
        <v>51.82008</v>
      </c>
      <c r="C13" s="9">
        <v>-2.032376</v>
      </c>
      <c r="D13" s="6"/>
      <c r="E13" s="2">
        <f t="shared" si="8"/>
        <v>3.6743966345627395</v>
      </c>
      <c r="F13">
        <f t="shared" si="1"/>
        <v>51.859919431211765</v>
      </c>
      <c r="G13" s="3">
        <f>SQRT((B13-A28)^2+ABS(C13)^2)/SQRT((B13+A28)^2+ABS(C13)^2)</f>
        <v>0.027763468173014765</v>
      </c>
      <c r="H13" s="3">
        <f t="shared" si="2"/>
        <v>1.0571125796329477</v>
      </c>
      <c r="I13">
        <f t="shared" si="3"/>
        <v>31.1305256675699</v>
      </c>
      <c r="J13">
        <f t="shared" si="4"/>
        <v>0.003348876852552779</v>
      </c>
      <c r="K13">
        <f t="shared" si="5"/>
        <v>-31.1305256675699</v>
      </c>
      <c r="L13" s="4">
        <f t="shared" si="6"/>
        <v>99.9229189835006</v>
      </c>
      <c r="M13">
        <f t="shared" si="7"/>
        <v>0.999229189835006</v>
      </c>
      <c r="N13">
        <f t="shared" si="0"/>
        <v>-0.003348876852552779</v>
      </c>
    </row>
    <row r="14" spans="1:14" ht="12.75">
      <c r="A14" s="24">
        <v>145.2</v>
      </c>
      <c r="B14" s="9">
        <v>51.56227</v>
      </c>
      <c r="C14" s="9">
        <v>-2.151662</v>
      </c>
      <c r="D14" s="6"/>
      <c r="E14" s="2">
        <f t="shared" si="8"/>
        <v>4.470226985921722</v>
      </c>
      <c r="F14">
        <f t="shared" si="1"/>
        <v>51.60714424297419</v>
      </c>
      <c r="G14" s="3">
        <f>SQRT((B14-A28)^2+ABS(C14)^2)/SQRT((B14+A28)^2+ABS(C14)^2)</f>
        <v>0.027045229314261756</v>
      </c>
      <c r="H14" s="3">
        <f t="shared" si="2"/>
        <v>1.0555940114157625</v>
      </c>
      <c r="I14">
        <f t="shared" si="3"/>
        <v>31.358186637186503</v>
      </c>
      <c r="J14">
        <f t="shared" si="4"/>
        <v>0.0031777851202054027</v>
      </c>
      <c r="K14">
        <f t="shared" si="5"/>
        <v>-31.358186637186503</v>
      </c>
      <c r="L14" s="4">
        <f t="shared" si="6"/>
        <v>99.9268555571339</v>
      </c>
      <c r="M14">
        <f t="shared" si="7"/>
        <v>0.999268555571339</v>
      </c>
      <c r="N14">
        <f t="shared" si="0"/>
        <v>-0.0031777851202054027</v>
      </c>
    </row>
    <row r="15" spans="1:14" ht="12.75">
      <c r="A15" s="24">
        <v>145.3</v>
      </c>
      <c r="B15" s="9">
        <v>51.19098</v>
      </c>
      <c r="C15" s="9">
        <v>-2.110261</v>
      </c>
      <c r="D15" s="6"/>
      <c r="E15" s="2">
        <f t="shared" si="8"/>
        <v>6.264793298504928</v>
      </c>
      <c r="F15">
        <f t="shared" si="1"/>
        <v>51.234457495405586</v>
      </c>
      <c r="G15" s="3">
        <f>SQRT((B15-A28)^2+ABS(C15)^2)/SQRT((B15+A28)^2+ABS(C15)^2)</f>
        <v>0.024684499573956385</v>
      </c>
      <c r="H15" s="3">
        <f t="shared" si="2"/>
        <v>1.0506184912742051</v>
      </c>
      <c r="I15">
        <f t="shared" si="3"/>
        <v>32.15151345515378</v>
      </c>
      <c r="J15">
        <f t="shared" si="4"/>
        <v>0.0026470693078827763</v>
      </c>
      <c r="K15">
        <f t="shared" si="5"/>
        <v>-32.15151345515378</v>
      </c>
      <c r="L15" s="4">
        <f t="shared" si="6"/>
        <v>99.93906754807833</v>
      </c>
      <c r="M15">
        <f t="shared" si="7"/>
        <v>0.9993906754807833</v>
      </c>
      <c r="N15">
        <f t="shared" si="0"/>
        <v>-0.0026470693078827763</v>
      </c>
    </row>
    <row r="16" spans="1:14" ht="12.75">
      <c r="A16" s="24">
        <v>145.4</v>
      </c>
      <c r="B16" s="9">
        <v>50.7326</v>
      </c>
      <c r="C16" s="9">
        <v>-1.854944</v>
      </c>
      <c r="D16" s="6"/>
      <c r="E16" s="2">
        <f t="shared" si="8"/>
        <v>8.890374240128912</v>
      </c>
      <c r="F16">
        <f t="shared" si="1"/>
        <v>50.7664999778706</v>
      </c>
      <c r="G16" s="3">
        <f>SQRT((B16-A28)^2+ABS(C16)^2)/SQRT((B16+A28)^2+ABS(C16)^2)</f>
        <v>0.0203751577662289</v>
      </c>
      <c r="H16" s="3">
        <f t="shared" si="2"/>
        <v>1.041597878877324</v>
      </c>
      <c r="I16">
        <f t="shared" si="3"/>
        <v>33.81798039606659</v>
      </c>
      <c r="J16">
        <f t="shared" si="4"/>
        <v>0.0018033350978322203</v>
      </c>
      <c r="K16">
        <f t="shared" si="5"/>
        <v>-33.81798039606659</v>
      </c>
      <c r="L16" s="4">
        <f t="shared" si="6"/>
        <v>99.95848529460012</v>
      </c>
      <c r="M16">
        <f t="shared" si="7"/>
        <v>0.9995848529460013</v>
      </c>
      <c r="N16">
        <f t="shared" si="0"/>
        <v>-0.0018033350978322203</v>
      </c>
    </row>
    <row r="17" spans="1:14" ht="12.75">
      <c r="A17" s="24">
        <v>145.5</v>
      </c>
      <c r="B17" s="9">
        <v>50.22802</v>
      </c>
      <c r="C17" s="9">
        <v>-1.331213</v>
      </c>
      <c r="D17" s="6"/>
      <c r="E17" s="2">
        <f t="shared" si="8"/>
        <v>12.280432282672775</v>
      </c>
      <c r="F17">
        <f t="shared" si="1"/>
        <v>50.245657734492525</v>
      </c>
      <c r="G17" s="3">
        <f>SQRT((B17-A28)^2+ABS(C17)^2)/SQRT((B17+A28)^2+ABS(C17)^2)</f>
        <v>0.013798102484025887</v>
      </c>
      <c r="H17" s="3">
        <f t="shared" si="2"/>
        <v>1.02798230771768</v>
      </c>
      <c r="I17">
        <f t="shared" si="3"/>
        <v>37.20361267397252</v>
      </c>
      <c r="J17">
        <f t="shared" si="4"/>
        <v>0.0008269217010263324</v>
      </c>
      <c r="K17">
        <f t="shared" si="5"/>
        <v>-37.20361267397252</v>
      </c>
      <c r="L17" s="4">
        <f t="shared" si="6"/>
        <v>99.98096123678403</v>
      </c>
      <c r="M17">
        <f t="shared" si="7"/>
        <v>0.9998096123678403</v>
      </c>
      <c r="N17">
        <f t="shared" si="0"/>
        <v>-0.0008269217010263324</v>
      </c>
    </row>
    <row r="18" spans="1:14" ht="12.75">
      <c r="A18" s="24">
        <v>145.6</v>
      </c>
      <c r="B18" s="9">
        <v>49.7346</v>
      </c>
      <c r="C18" s="9">
        <v>-0.4855936</v>
      </c>
      <c r="D18" s="6"/>
      <c r="E18" s="2">
        <f t="shared" si="8"/>
        <v>16.494729027625684</v>
      </c>
      <c r="F18">
        <f t="shared" si="1"/>
        <v>49.73697053806516</v>
      </c>
      <c r="G18" s="3">
        <f>SQRT((B18-A28)^2+ABS(C18)^2)/SQRT((B18+A28)^2+ABS(C18)^2)</f>
        <v>0.005035594507277031</v>
      </c>
      <c r="H18" s="3">
        <f t="shared" si="2"/>
        <v>1.0101221601083978</v>
      </c>
      <c r="I18">
        <f t="shared" si="3"/>
        <v>45.95898497693176</v>
      </c>
      <c r="J18">
        <f t="shared" si="4"/>
        <v>0.00011012636891620563</v>
      </c>
      <c r="K18">
        <f t="shared" si="5"/>
        <v>-45.95898497693176</v>
      </c>
      <c r="L18" s="4">
        <f t="shared" si="6"/>
        <v>99.99746427879583</v>
      </c>
      <c r="M18">
        <f t="shared" si="7"/>
        <v>0.9999746427879583</v>
      </c>
      <c r="N18">
        <f t="shared" si="0"/>
        <v>-0.00011012636891620563</v>
      </c>
    </row>
    <row r="19" spans="1:14" ht="12.75">
      <c r="A19" s="24">
        <v>145.7</v>
      </c>
      <c r="B19" s="9">
        <v>49.32412</v>
      </c>
      <c r="C19" s="9">
        <v>0.7346994</v>
      </c>
      <c r="D19" s="6"/>
      <c r="E19" s="2">
        <f t="shared" si="8"/>
        <v>21.67953342210489</v>
      </c>
      <c r="F19">
        <f t="shared" si="1"/>
        <v>49.32959149418086</v>
      </c>
      <c r="G19" s="3">
        <f>SQRT((B19-A28)^2+ABS(C19)^2)/SQRT((B19+A28)^2+ABS(C19)^2)</f>
        <v>0.009168234645487978</v>
      </c>
      <c r="H19" s="3">
        <f t="shared" si="2"/>
        <v>1.018506137905677</v>
      </c>
      <c r="I19">
        <f t="shared" si="3"/>
        <v>40.75428560400715</v>
      </c>
      <c r="J19">
        <f t="shared" si="4"/>
        <v>0.000365068199730576</v>
      </c>
      <c r="K19">
        <f t="shared" si="5"/>
        <v>-40.75428560400715</v>
      </c>
      <c r="L19" s="4">
        <f t="shared" si="6"/>
        <v>99.99159434734852</v>
      </c>
      <c r="M19">
        <f t="shared" si="7"/>
        <v>0.9999159434734852</v>
      </c>
      <c r="N19">
        <f t="shared" si="0"/>
        <v>-0.000365068199730576</v>
      </c>
    </row>
    <row r="20" spans="1:14" ht="12.75">
      <c r="A20" s="24">
        <v>145.8</v>
      </c>
      <c r="B20" s="9">
        <v>49.08739</v>
      </c>
      <c r="C20" s="9">
        <v>2.382154</v>
      </c>
      <c r="D20" s="6"/>
      <c r="E20" s="2">
        <f t="shared" si="8"/>
        <v>28.007351195300064</v>
      </c>
      <c r="F20">
        <f t="shared" si="1"/>
        <v>49.145157591484185</v>
      </c>
      <c r="G20" s="3">
        <f>SQRT((B20-A28)^2+ABS(C20)^2)/SQRT((B20+A28)^2+ABS(C20)^2)</f>
        <v>0.025302209779628396</v>
      </c>
      <c r="H20" s="3">
        <f t="shared" si="2"/>
        <v>1.0519180612360017</v>
      </c>
      <c r="I20">
        <f t="shared" si="3"/>
        <v>31.936830957361177</v>
      </c>
      <c r="J20">
        <f t="shared" si="4"/>
        <v>0.002781251552317928</v>
      </c>
      <c r="K20">
        <f t="shared" si="5"/>
        <v>-31.936830957361177</v>
      </c>
      <c r="L20" s="4">
        <f t="shared" si="6"/>
        <v>99.93597981802677</v>
      </c>
      <c r="M20">
        <f t="shared" si="7"/>
        <v>0.9993597981802677</v>
      </c>
      <c r="N20">
        <f t="shared" si="0"/>
        <v>-0.002781251552317928</v>
      </c>
    </row>
    <row r="21" spans="1:14" ht="12.75">
      <c r="A21" s="24">
        <v>145.9</v>
      </c>
      <c r="B21" s="9">
        <v>49.1384</v>
      </c>
      <c r="C21" s="9">
        <v>4.509688</v>
      </c>
      <c r="D21" s="6"/>
      <c r="E21" s="2">
        <f t="shared" si="8"/>
        <v>35.6941566705296</v>
      </c>
      <c r="F21">
        <f t="shared" si="1"/>
        <v>49.34490490838282</v>
      </c>
      <c r="G21" s="3">
        <f>SQRT((B21-A28)^2+ABS(C21)^2)/SQRT((B21+A28)^2+ABS(C21)^2)</f>
        <v>0.046084825151419456</v>
      </c>
      <c r="H21" s="3">
        <f t="shared" si="2"/>
        <v>1.0966224804186278</v>
      </c>
      <c r="I21">
        <f t="shared" si="3"/>
        <v>26.728841118203377</v>
      </c>
      <c r="J21">
        <f t="shared" si="4"/>
        <v>0.009233402929675495</v>
      </c>
      <c r="K21">
        <f t="shared" si="5"/>
        <v>-26.728841118203377</v>
      </c>
      <c r="L21" s="4">
        <f t="shared" si="6"/>
        <v>99.78761888907631</v>
      </c>
      <c r="M21">
        <f t="shared" si="7"/>
        <v>0.9978761888907631</v>
      </c>
      <c r="N21">
        <f t="shared" si="0"/>
        <v>-0.009233402929675495</v>
      </c>
    </row>
    <row r="22" spans="1:14" ht="12.75">
      <c r="A22" s="24">
        <v>146</v>
      </c>
      <c r="B22" s="9">
        <v>49.62333</v>
      </c>
      <c r="C22" s="9">
        <v>7.176023</v>
      </c>
      <c r="D22" s="6"/>
      <c r="E22" s="2"/>
      <c r="F22">
        <f t="shared" si="1"/>
        <v>50.13950724115096</v>
      </c>
      <c r="G22" s="3">
        <f>SQRT((B22-A28)^2+ABS(C22)^2)/SQRT((B22+A28)^2+ABS(C22)^2)</f>
        <v>0.07198510688119535</v>
      </c>
      <c r="H22" s="3">
        <f t="shared" si="2"/>
        <v>1.1551378268063632</v>
      </c>
      <c r="I22">
        <f t="shared" si="3"/>
        <v>22.85514692369592</v>
      </c>
      <c r="J22">
        <f t="shared" si="4"/>
        <v>0.02256302276828812</v>
      </c>
      <c r="K22">
        <f t="shared" si="5"/>
        <v>-22.85514692369592</v>
      </c>
      <c r="L22" s="4">
        <f t="shared" si="6"/>
        <v>99.48181443873028</v>
      </c>
      <c r="M22">
        <f t="shared" si="7"/>
        <v>0.9948181443873029</v>
      </c>
      <c r="N22">
        <f t="shared" si="0"/>
        <v>-0.02256302276828812</v>
      </c>
    </row>
    <row r="23" spans="1:12" ht="12.75">
      <c r="A23" s="13"/>
      <c r="B23" s="13"/>
      <c r="C23" s="13"/>
      <c r="D23" s="14"/>
      <c r="E23" s="2"/>
      <c r="G23" s="3"/>
      <c r="H23" s="3"/>
      <c r="L23" s="4"/>
    </row>
    <row r="24" spans="1:12" ht="12.75">
      <c r="A24" s="10" t="s">
        <v>10</v>
      </c>
      <c r="B24" s="11"/>
      <c r="C24" s="11"/>
      <c r="D24" s="12"/>
      <c r="E24" s="2"/>
      <c r="G24" s="3"/>
      <c r="H24" s="3"/>
      <c r="L24" s="4"/>
    </row>
    <row r="25" spans="1:12" ht="12.75">
      <c r="A25" s="15" t="s">
        <v>19</v>
      </c>
      <c r="B25" s="16"/>
      <c r="C25" s="16"/>
      <c r="D25" s="17"/>
      <c r="E25" s="2" t="s">
        <v>14</v>
      </c>
      <c r="F25" s="2">
        <f>AVERAGE(E3:E21)</f>
        <v>10.633769189331693</v>
      </c>
      <c r="G25" s="3"/>
      <c r="H25" s="3"/>
      <c r="L25" s="4"/>
    </row>
    <row r="26" spans="1:12" ht="12.75">
      <c r="A26" s="13"/>
      <c r="B26" s="13"/>
      <c r="C26" s="13"/>
      <c r="D26" s="13"/>
      <c r="E26" s="2"/>
      <c r="G26" s="3"/>
      <c r="H26" s="3"/>
      <c r="L26" s="4"/>
    </row>
    <row r="27" spans="1:12" ht="12.75">
      <c r="A27" s="10" t="s">
        <v>11</v>
      </c>
      <c r="B27" s="11"/>
      <c r="C27" s="11"/>
      <c r="D27" s="12"/>
      <c r="E27" s="2"/>
      <c r="G27" s="3"/>
      <c r="H27" s="3"/>
      <c r="L27" s="4"/>
    </row>
    <row r="28" spans="1:12" ht="12.75">
      <c r="A28" s="21">
        <v>49.86</v>
      </c>
      <c r="B28" s="22"/>
      <c r="C28" s="22"/>
      <c r="D28" s="23"/>
      <c r="E28" s="2"/>
      <c r="G28" s="3"/>
      <c r="H28" s="3"/>
      <c r="L28" s="4"/>
    </row>
    <row r="29" spans="1:12" ht="12.75">
      <c r="A29" s="13"/>
      <c r="B29" s="13"/>
      <c r="C29" s="13"/>
      <c r="D29" s="18"/>
      <c r="E29" s="2"/>
      <c r="G29" s="3"/>
      <c r="H29" s="3"/>
      <c r="L29" s="4"/>
    </row>
    <row r="30" spans="1:12" ht="12.75">
      <c r="A30" s="1" t="s">
        <v>15</v>
      </c>
      <c r="B30" s="1" t="s">
        <v>16</v>
      </c>
      <c r="C30" s="1" t="s">
        <v>17</v>
      </c>
      <c r="D30" s="5"/>
      <c r="E30" s="2"/>
      <c r="G30" s="3"/>
      <c r="H30" s="3"/>
      <c r="L30" s="4"/>
    </row>
    <row r="31" spans="1:14" ht="12.75">
      <c r="A31" s="24">
        <v>144</v>
      </c>
      <c r="B31" s="9">
        <v>49.95507</v>
      </c>
      <c r="C31" s="9">
        <v>-0.3149306</v>
      </c>
      <c r="D31" s="5"/>
      <c r="E31" s="2"/>
      <c r="F31">
        <f t="shared" si="1"/>
        <v>49.956062695009464</v>
      </c>
      <c r="G31" s="3">
        <f>SQRT((B31-A57)^2+ABS(C31)^2)/SQRT((B31+A57)^2+ABS(C31)^2)</f>
        <v>0.0032957530312500904</v>
      </c>
      <c r="H31" s="3">
        <f t="shared" si="2"/>
        <v>1.006613301872192</v>
      </c>
      <c r="I31">
        <f t="shared" si="3"/>
        <v>49.640906796196674</v>
      </c>
      <c r="J31">
        <f t="shared" si="4"/>
        <v>4.717327089399692E-05</v>
      </c>
      <c r="K31">
        <f t="shared" si="5"/>
        <v>-49.640906796196674</v>
      </c>
      <c r="L31" s="4">
        <f t="shared" si="6"/>
        <v>99.9989138011957</v>
      </c>
      <c r="M31">
        <f t="shared" si="7"/>
        <v>0.999989138011957</v>
      </c>
      <c r="N31">
        <f aca="true" t="shared" si="9" ref="N31:N51">D31-J31</f>
        <v>-4.717327089399692E-05</v>
      </c>
    </row>
    <row r="32" spans="1:14" ht="12.75">
      <c r="A32" s="24">
        <v>144.1</v>
      </c>
      <c r="B32" s="9">
        <v>50.42353</v>
      </c>
      <c r="C32" s="9">
        <v>-0.4792521</v>
      </c>
      <c r="D32" s="5"/>
      <c r="E32" s="2">
        <f t="shared" si="8"/>
        <v>6.886044197945771</v>
      </c>
      <c r="F32">
        <f t="shared" si="1"/>
        <v>50.425807482243194</v>
      </c>
      <c r="G32" s="3">
        <f>SQRT((B32-A57)^2+ABS(C32)^2)/SQRT((B32+A57)^2+ABS(C32)^2)</f>
        <v>0.007376626117525746</v>
      </c>
      <c r="H32" s="3">
        <f t="shared" si="2"/>
        <v>1.0148628902192245</v>
      </c>
      <c r="I32">
        <f t="shared" si="3"/>
        <v>42.642844561848676</v>
      </c>
      <c r="J32">
        <f t="shared" si="4"/>
        <v>0.00023632609093202027</v>
      </c>
      <c r="K32">
        <f t="shared" si="5"/>
        <v>-42.642844561848676</v>
      </c>
      <c r="L32" s="4">
        <f t="shared" si="6"/>
        <v>99.99455853871223</v>
      </c>
      <c r="M32">
        <f t="shared" si="7"/>
        <v>0.9999455853871222</v>
      </c>
      <c r="N32">
        <f t="shared" si="9"/>
        <v>-0.00023632609093202027</v>
      </c>
    </row>
    <row r="33" spans="1:14" ht="12.75">
      <c r="A33" s="24">
        <v>144.2</v>
      </c>
      <c r="B33" s="9">
        <v>50.84114</v>
      </c>
      <c r="C33" s="9">
        <v>-0.6922942</v>
      </c>
      <c r="D33" s="5"/>
      <c r="E33" s="2">
        <f t="shared" si="8"/>
        <v>6.38536765368131</v>
      </c>
      <c r="F33">
        <f t="shared" si="1"/>
        <v>50.84585320120957</v>
      </c>
      <c r="G33" s="3">
        <f>SQRT((B33-A57)^2+ABS(C33)^2)/SQRT((B33+A57)^2+ABS(C33)^2)</f>
        <v>0.011924054964523164</v>
      </c>
      <c r="H33" s="3">
        <f t="shared" si="2"/>
        <v>1.024135907820517</v>
      </c>
      <c r="I33">
        <f t="shared" si="3"/>
        <v>38.471520614656484</v>
      </c>
      <c r="J33">
        <f t="shared" si="4"/>
        <v>0.0006175372028720165</v>
      </c>
      <c r="K33">
        <f t="shared" si="5"/>
        <v>-38.471520614656484</v>
      </c>
      <c r="L33" s="4">
        <f t="shared" si="6"/>
        <v>99.98578169132031</v>
      </c>
      <c r="M33">
        <f t="shared" si="7"/>
        <v>0.9998578169132031</v>
      </c>
      <c r="N33">
        <f t="shared" si="9"/>
        <v>-0.0006175372028720165</v>
      </c>
    </row>
    <row r="34" spans="1:14" ht="12.75">
      <c r="A34" s="24">
        <v>144.3</v>
      </c>
      <c r="B34" s="9">
        <v>51.19269</v>
      </c>
      <c r="C34" s="9">
        <v>-0.9455021</v>
      </c>
      <c r="D34" s="5"/>
      <c r="E34" s="2">
        <f t="shared" si="8"/>
        <v>5.778218999468308</v>
      </c>
      <c r="F34">
        <f t="shared" si="1"/>
        <v>51.20142071912853</v>
      </c>
      <c r="G34" s="3">
        <f>SQRT((B34-A57)^2+ABS(C34)^2)/SQRT((B34+A57)^2+ABS(C34)^2)</f>
        <v>0.01616931940767256</v>
      </c>
      <c r="H34" s="3">
        <f t="shared" si="2"/>
        <v>1.0328701263878814</v>
      </c>
      <c r="I34">
        <f t="shared" si="3"/>
        <v>35.82616519706407</v>
      </c>
      <c r="J34">
        <f t="shared" si="4"/>
        <v>0.001135597872579293</v>
      </c>
      <c r="K34">
        <f t="shared" si="5"/>
        <v>-35.82616519706407</v>
      </c>
      <c r="L34" s="4">
        <f t="shared" si="6"/>
        <v>99.97385531098926</v>
      </c>
      <c r="M34">
        <f t="shared" si="7"/>
        <v>0.9997385531098927</v>
      </c>
      <c r="N34">
        <f t="shared" si="9"/>
        <v>-0.001135597872579293</v>
      </c>
    </row>
    <row r="35" spans="1:14" ht="12.75">
      <c r="A35" s="24">
        <v>144.4</v>
      </c>
      <c r="B35" s="9">
        <v>51.46264</v>
      </c>
      <c r="C35" s="9">
        <v>-1.224847</v>
      </c>
      <c r="D35" s="5"/>
      <c r="E35" s="2">
        <f t="shared" si="8"/>
        <v>5.054296770345886</v>
      </c>
      <c r="F35">
        <f t="shared" si="1"/>
        <v>51.477214046051564</v>
      </c>
      <c r="G35" s="3">
        <f>SQRT((B35-A57)^2+ABS(C35)^2)/SQRT((B35+A57)^2+ABS(C35)^2)</f>
        <v>0.01990626960505219</v>
      </c>
      <c r="H35" s="3">
        <f t="shared" si="2"/>
        <v>1.0406211548706277</v>
      </c>
      <c r="I35">
        <f t="shared" si="3"/>
        <v>34.02020236523028</v>
      </c>
      <c r="J35">
        <f t="shared" si="4"/>
        <v>0.001721274503013021</v>
      </c>
      <c r="K35">
        <f t="shared" si="5"/>
        <v>-34.02020236523028</v>
      </c>
      <c r="L35" s="4">
        <f t="shared" si="6"/>
        <v>99.9603740430411</v>
      </c>
      <c r="M35">
        <f t="shared" si="7"/>
        <v>0.999603740430411</v>
      </c>
      <c r="N35">
        <f t="shared" si="9"/>
        <v>-0.001721274503013021</v>
      </c>
    </row>
    <row r="36" spans="1:14" ht="12.75">
      <c r="A36" s="24">
        <v>144.5</v>
      </c>
      <c r="B36" s="9">
        <v>51.63689</v>
      </c>
      <c r="C36" s="9">
        <v>-1.510259</v>
      </c>
      <c r="D36" s="5"/>
      <c r="E36" s="2">
        <f t="shared" si="8"/>
        <v>4.220124595148018</v>
      </c>
      <c r="F36">
        <f t="shared" si="1"/>
        <v>51.658971061367275</v>
      </c>
      <c r="G36" s="3">
        <f>SQRT((B36-A57)^2+ABS(C36)^2)/SQRT((B36+A57)^2+ABS(C36)^2)</f>
        <v>0.02297352253448087</v>
      </c>
      <c r="H36" s="3">
        <f t="shared" si="2"/>
        <v>1.0470274308104237</v>
      </c>
      <c r="I36">
        <f t="shared" si="3"/>
        <v>32.77544818491291</v>
      </c>
      <c r="J36">
        <f t="shared" si="4"/>
        <v>0.0022927363925985453</v>
      </c>
      <c r="K36">
        <f t="shared" si="5"/>
        <v>-32.77544818491291</v>
      </c>
      <c r="L36" s="4">
        <f t="shared" si="6"/>
        <v>99.94722172623577</v>
      </c>
      <c r="M36">
        <f t="shared" si="7"/>
        <v>0.9994722172623577</v>
      </c>
      <c r="N36">
        <f t="shared" si="9"/>
        <v>-0.0022927363925985453</v>
      </c>
    </row>
    <row r="37" spans="1:14" ht="12.75">
      <c r="A37" s="24">
        <v>144.6</v>
      </c>
      <c r="B37" s="9">
        <v>51.70433</v>
      </c>
      <c r="C37" s="9">
        <v>-1.774763</v>
      </c>
      <c r="D37" s="5"/>
      <c r="E37" s="2">
        <f t="shared" si="8"/>
        <v>3.340220095014566</v>
      </c>
      <c r="F37">
        <f t="shared" si="1"/>
        <v>51.734780607006236</v>
      </c>
      <c r="G37" s="3">
        <f>SQRT((B37-A57)^2+ABS(C37)^2)/SQRT((B37+A57)^2+ABS(C37)^2)</f>
        <v>0.025197500440835654</v>
      </c>
      <c r="H37" s="3">
        <f t="shared" si="2"/>
        <v>1.0516976525034163</v>
      </c>
      <c r="I37">
        <f t="shared" si="3"/>
        <v>31.972850770553876</v>
      </c>
      <c r="J37">
        <f t="shared" si="4"/>
        <v>0.002758272316039131</v>
      </c>
      <c r="K37">
        <f t="shared" si="5"/>
        <v>-31.972850770553876</v>
      </c>
      <c r="L37" s="4">
        <f t="shared" si="6"/>
        <v>99.9365085971534</v>
      </c>
      <c r="M37">
        <f t="shared" si="7"/>
        <v>0.9993650859715341</v>
      </c>
      <c r="N37">
        <f t="shared" si="9"/>
        <v>-0.002758272316039131</v>
      </c>
    </row>
    <row r="38" spans="1:14" ht="12.75">
      <c r="A38" s="24">
        <v>144.7</v>
      </c>
      <c r="B38" s="9">
        <v>51.65917</v>
      </c>
      <c r="C38" s="9">
        <v>-1.984506</v>
      </c>
      <c r="D38" s="5"/>
      <c r="E38" s="2">
        <f t="shared" si="8"/>
        <v>2.6927186537198136</v>
      </c>
      <c r="F38">
        <f t="shared" si="1"/>
        <v>51.6972737110279</v>
      </c>
      <c r="G38" s="3">
        <f>SQRT((B38-A57)^2+ABS(C38)^2)/SQRT((B38+A57)^2+ABS(C38)^2)</f>
        <v>0.026380821036965322</v>
      </c>
      <c r="H38" s="3">
        <f t="shared" si="2"/>
        <v>1.0541912517891494</v>
      </c>
      <c r="I38">
        <f t="shared" si="3"/>
        <v>31.574233845031344</v>
      </c>
      <c r="J38">
        <f t="shared" si="4"/>
        <v>0.003023514764922341</v>
      </c>
      <c r="K38">
        <f t="shared" si="5"/>
        <v>-31.574233845031344</v>
      </c>
      <c r="L38" s="4">
        <f t="shared" si="6"/>
        <v>99.93040522814157</v>
      </c>
      <c r="M38">
        <f t="shared" si="7"/>
        <v>0.9993040522814156</v>
      </c>
      <c r="N38">
        <f t="shared" si="9"/>
        <v>-0.003023514764922341</v>
      </c>
    </row>
    <row r="39" spans="1:14" ht="12.75">
      <c r="A39" s="24">
        <v>144.8</v>
      </c>
      <c r="B39" s="9">
        <v>51.50323</v>
      </c>
      <c r="C39" s="9">
        <v>-2.099289</v>
      </c>
      <c r="D39" s="5"/>
      <c r="E39" s="2">
        <f t="shared" si="8"/>
        <v>2.9614231513131313</v>
      </c>
      <c r="F39">
        <f t="shared" si="1"/>
        <v>51.54599610773296</v>
      </c>
      <c r="G39" s="3">
        <f>SQRT((B39-A57)^2+ABS(C39)^2)/SQRT((B39+A57)^2+ABS(C39)^2)</f>
        <v>0.026295188692958913</v>
      </c>
      <c r="H39" s="3">
        <f t="shared" si="2"/>
        <v>1.0540105962045354</v>
      </c>
      <c r="I39">
        <f t="shared" si="3"/>
        <v>31.602474167277215</v>
      </c>
      <c r="J39">
        <f t="shared" si="4"/>
        <v>0.0030039111400287054</v>
      </c>
      <c r="K39">
        <f t="shared" si="5"/>
        <v>-31.602474167277215</v>
      </c>
      <c r="L39" s="4">
        <f t="shared" si="6"/>
        <v>99.93085630516016</v>
      </c>
      <c r="M39">
        <f t="shared" si="7"/>
        <v>0.9993085630516017</v>
      </c>
      <c r="N39">
        <f t="shared" si="9"/>
        <v>-0.0030039111400287054</v>
      </c>
    </row>
    <row r="40" spans="1:14" ht="12.75">
      <c r="A40" s="24">
        <v>144.9</v>
      </c>
      <c r="B40" s="9">
        <v>51.24838</v>
      </c>
      <c r="C40" s="9">
        <v>-2.073438</v>
      </c>
      <c r="D40" s="5"/>
      <c r="E40" s="2">
        <f t="shared" si="8"/>
        <v>4.483171281911078</v>
      </c>
      <c r="F40">
        <f t="shared" si="1"/>
        <v>51.29030705468865</v>
      </c>
      <c r="G40" s="3">
        <f>SQRT((B40-A57)^2+ABS(C40)^2)/SQRT((B40+A57)^2+ABS(C40)^2)</f>
        <v>0.024674710116612875</v>
      </c>
      <c r="H40" s="3">
        <f t="shared" si="2"/>
        <v>1.0505979089695565</v>
      </c>
      <c r="I40">
        <f t="shared" si="3"/>
        <v>32.15495881612087</v>
      </c>
      <c r="J40">
        <f t="shared" si="4"/>
        <v>0.002644969518531201</v>
      </c>
      <c r="K40">
        <f t="shared" si="5"/>
        <v>-32.15495881612087</v>
      </c>
      <c r="L40" s="4">
        <f t="shared" si="6"/>
        <v>99.93911586806611</v>
      </c>
      <c r="M40">
        <f t="shared" si="7"/>
        <v>0.9993911586806611</v>
      </c>
      <c r="N40">
        <f t="shared" si="9"/>
        <v>-0.002644969518531201</v>
      </c>
    </row>
    <row r="41" spans="1:14" ht="12.75">
      <c r="A41" s="24">
        <v>145</v>
      </c>
      <c r="B41" s="9">
        <v>50.91852</v>
      </c>
      <c r="C41" s="9">
        <v>-1.857626</v>
      </c>
      <c r="D41" s="5"/>
      <c r="E41" s="2">
        <f t="shared" si="8"/>
        <v>6.91483145487285</v>
      </c>
      <c r="F41">
        <f t="shared" si="1"/>
        <v>50.95239399033451</v>
      </c>
      <c r="G41" s="3">
        <f>SQRT((B41-A57)^2+ABS(C41)^2)/SQRT((B41+A57)^2+ABS(C41)^2)</f>
        <v>0.0212116874178179</v>
      </c>
      <c r="H41" s="3">
        <f t="shared" si="2"/>
        <v>1.0433427476506303</v>
      </c>
      <c r="I41">
        <f t="shared" si="3"/>
        <v>33.46849562816272</v>
      </c>
      <c r="J41">
        <f t="shared" si="4"/>
        <v>0.001954485573246547</v>
      </c>
      <c r="K41">
        <f t="shared" si="5"/>
        <v>-33.46849562816272</v>
      </c>
      <c r="L41" s="4">
        <f t="shared" si="6"/>
        <v>99.95500643168887</v>
      </c>
      <c r="M41">
        <f t="shared" si="7"/>
        <v>0.9995500643168888</v>
      </c>
      <c r="N41">
        <f t="shared" si="9"/>
        <v>-0.001954485573246547</v>
      </c>
    </row>
    <row r="42" spans="1:14" ht="12.75">
      <c r="A42" s="24">
        <v>145.1</v>
      </c>
      <c r="B42" s="9">
        <v>50.55146</v>
      </c>
      <c r="C42" s="9">
        <v>-1.399968</v>
      </c>
      <c r="D42" s="5"/>
      <c r="E42" s="2">
        <f t="shared" si="8"/>
        <v>10.098908262852536</v>
      </c>
      <c r="F42">
        <f t="shared" si="1"/>
        <v>50.5708415841839</v>
      </c>
      <c r="G42" s="3">
        <f>SQRT((B42-A57)^2+ABS(C42)^2)/SQRT((B42+A57)^2+ABS(C42)^2)</f>
        <v>0.015548689697563702</v>
      </c>
      <c r="H42" s="3">
        <f t="shared" si="2"/>
        <v>1.0315885397984526</v>
      </c>
      <c r="I42">
        <f t="shared" si="3"/>
        <v>36.166124069841935</v>
      </c>
      <c r="J42">
        <f t="shared" si="4"/>
        <v>0.0010500848855924453</v>
      </c>
      <c r="K42">
        <f t="shared" si="5"/>
        <v>-36.166124069841935</v>
      </c>
      <c r="L42" s="4">
        <f t="shared" si="6"/>
        <v>99.9758238248689</v>
      </c>
      <c r="M42">
        <f t="shared" si="7"/>
        <v>0.9997582382486889</v>
      </c>
      <c r="N42">
        <f t="shared" si="9"/>
        <v>-0.0010500848855924453</v>
      </c>
    </row>
    <row r="43" spans="1:14" ht="12.75">
      <c r="A43" s="24">
        <v>145.2</v>
      </c>
      <c r="B43" s="9">
        <v>50.20066</v>
      </c>
      <c r="C43" s="9">
        <v>-0.6487975</v>
      </c>
      <c r="D43" s="5"/>
      <c r="E43" s="2">
        <f t="shared" si="8"/>
        <v>14.072719155808741</v>
      </c>
      <c r="F43">
        <f t="shared" si="1"/>
        <v>50.204852381334675</v>
      </c>
      <c r="G43" s="3">
        <f>SQRT((B43-A57)^2+ABS(C43)^2)/SQRT((B43+A57)^2+ABS(C43)^2)</f>
        <v>0.007323346247511443</v>
      </c>
      <c r="H43" s="3">
        <f t="shared" si="2"/>
        <v>1.0147547466132663</v>
      </c>
      <c r="I43">
        <f t="shared" si="3"/>
        <v>42.705808639047184</v>
      </c>
      <c r="J43">
        <f t="shared" si="4"/>
        <v>0.00023292445798893282</v>
      </c>
      <c r="K43">
        <f t="shared" si="5"/>
        <v>-42.705808639047184</v>
      </c>
      <c r="L43" s="4">
        <f t="shared" si="6"/>
        <v>99.99463685997391</v>
      </c>
      <c r="M43">
        <f t="shared" si="7"/>
        <v>0.9999463685997391</v>
      </c>
      <c r="N43">
        <f t="shared" si="9"/>
        <v>-0.00023292445798893282</v>
      </c>
    </row>
    <row r="44" spans="1:14" ht="12.75">
      <c r="A44" s="24">
        <v>145.3</v>
      </c>
      <c r="B44" s="9">
        <v>49.93667</v>
      </c>
      <c r="C44" s="9">
        <v>0.4474252</v>
      </c>
      <c r="D44" s="5"/>
      <c r="E44" s="2">
        <f t="shared" si="8"/>
        <v>18.96862042176648</v>
      </c>
      <c r="F44">
        <f t="shared" si="1"/>
        <v>49.938674391682596</v>
      </c>
      <c r="G44" s="3">
        <f>SQRT((B44-A57)^2+ABS(C44)^2)/SQRT((B44+A57)^2+ABS(C44)^2)</f>
        <v>0.004548670101105572</v>
      </c>
      <c r="H44" s="3">
        <f t="shared" si="2"/>
        <v>1.009138910089291</v>
      </c>
      <c r="I44">
        <f t="shared" si="3"/>
        <v>46.842311197297846</v>
      </c>
      <c r="J44">
        <f t="shared" si="4"/>
        <v>8.985819373575955E-05</v>
      </c>
      <c r="K44">
        <f t="shared" si="5"/>
        <v>-46.842311197297846</v>
      </c>
      <c r="L44" s="4">
        <f t="shared" si="6"/>
        <v>99.99793096003114</v>
      </c>
      <c r="M44">
        <f t="shared" si="7"/>
        <v>0.9999793096003113</v>
      </c>
      <c r="N44">
        <f t="shared" si="9"/>
        <v>-8.985819373575955E-05</v>
      </c>
    </row>
    <row r="45" spans="1:14" ht="12.75">
      <c r="A45" s="24">
        <v>145.4</v>
      </c>
      <c r="B45" s="9">
        <v>49.8498</v>
      </c>
      <c r="C45" s="9">
        <v>1.939194</v>
      </c>
      <c r="D45" s="5"/>
      <c r="E45" s="2">
        <f t="shared" si="8"/>
        <v>24.974335623836403</v>
      </c>
      <c r="F45">
        <f t="shared" si="1"/>
        <v>49.887503780101454</v>
      </c>
      <c r="G45" s="3">
        <f>SQRT((B45-A57)^2+ABS(C45)^2)/SQRT((B45+A57)^2+ABS(C45)^2)</f>
        <v>0.019444971151133535</v>
      </c>
      <c r="H45" s="3">
        <f t="shared" si="2"/>
        <v>1.0396611522638586</v>
      </c>
      <c r="I45">
        <f t="shared" si="3"/>
        <v>34.223853936843994</v>
      </c>
      <c r="J45">
        <f t="shared" si="4"/>
        <v>0.001642407938181737</v>
      </c>
      <c r="K45">
        <f t="shared" si="5"/>
        <v>-34.223853936843994</v>
      </c>
      <c r="L45" s="4">
        <f t="shared" si="6"/>
        <v>99.96218930969316</v>
      </c>
      <c r="M45">
        <f t="shared" si="7"/>
        <v>0.9996218930969316</v>
      </c>
      <c r="N45">
        <f t="shared" si="9"/>
        <v>-0.001642407938181737</v>
      </c>
    </row>
    <row r="46" spans="1:14" ht="12.75">
      <c r="A46" s="24">
        <v>145.5</v>
      </c>
      <c r="B46" s="9">
        <v>50.05606</v>
      </c>
      <c r="C46" s="9">
        <v>3.877692</v>
      </c>
      <c r="D46" s="5"/>
      <c r="E46" s="2">
        <f t="shared" si="8"/>
        <v>32.293043987523994</v>
      </c>
      <c r="F46">
        <f t="shared" si="1"/>
        <v>50.20603188831462</v>
      </c>
      <c r="G46" s="3">
        <f>SQRT((B46-A57)^2+ABS(C46)^2)/SQRT((B46+A57)^2+ABS(C46)^2)</f>
        <v>0.038829840315923785</v>
      </c>
      <c r="H46" s="3">
        <f t="shared" si="2"/>
        <v>1.0807970158555205</v>
      </c>
      <c r="I46">
        <f t="shared" si="3"/>
        <v>28.216687908912036</v>
      </c>
      <c r="J46">
        <f t="shared" si="4"/>
        <v>0.0065530447157735</v>
      </c>
      <c r="K46">
        <f t="shared" si="5"/>
        <v>-28.216687908912036</v>
      </c>
      <c r="L46" s="4">
        <f t="shared" si="6"/>
        <v>99.84922435010398</v>
      </c>
      <c r="M46">
        <f t="shared" si="7"/>
        <v>0.9984922435010398</v>
      </c>
      <c r="N46">
        <f t="shared" si="9"/>
        <v>-0.0065530447157735</v>
      </c>
    </row>
    <row r="47" spans="1:14" ht="12.75">
      <c r="A47" s="24">
        <v>145.6</v>
      </c>
      <c r="B47" s="9">
        <v>50.70779</v>
      </c>
      <c r="C47" s="9">
        <v>6.314285</v>
      </c>
      <c r="D47" s="5"/>
      <c r="E47" s="2">
        <f t="shared" si="8"/>
        <v>41.19892103214861</v>
      </c>
      <c r="F47">
        <f t="shared" si="1"/>
        <v>51.09941449513218</v>
      </c>
      <c r="G47" s="3">
        <f>SQRT((B47-A57)^2+ABS(C47)^2)/SQRT((B47+A57)^2+ABS(C47)^2)</f>
        <v>0.06322526015811772</v>
      </c>
      <c r="H47" s="3">
        <f t="shared" si="2"/>
        <v>1.1349849808477745</v>
      </c>
      <c r="I47">
        <f t="shared" si="3"/>
        <v>23.98218749906143</v>
      </c>
      <c r="J47">
        <f t="shared" si="4"/>
        <v>0.017395424942024014</v>
      </c>
      <c r="K47">
        <f t="shared" si="5"/>
        <v>-23.98218749906143</v>
      </c>
      <c r="L47" s="4">
        <f t="shared" si="6"/>
        <v>99.60025664779383</v>
      </c>
      <c r="M47">
        <f t="shared" si="7"/>
        <v>0.9960025664779383</v>
      </c>
      <c r="N47">
        <f t="shared" si="9"/>
        <v>-0.017395424942024014</v>
      </c>
    </row>
    <row r="48" spans="1:14" ht="12.75">
      <c r="A48" s="24">
        <v>145.7</v>
      </c>
      <c r="B48" s="9">
        <v>52.00892</v>
      </c>
      <c r="C48" s="9">
        <v>9.30493</v>
      </c>
      <c r="D48" s="5"/>
      <c r="E48" s="2">
        <f t="shared" si="8"/>
        <v>52.0379902163924</v>
      </c>
      <c r="F48">
        <f t="shared" si="1"/>
        <v>52.83473745436141</v>
      </c>
      <c r="G48" s="3">
        <f>SQRT((B48-A57)^2+ABS(C48)^2)/SQRT((B48+A57)^2+ABS(C48)^2)</f>
        <v>0.09335777380652804</v>
      </c>
      <c r="H48" s="3">
        <f t="shared" si="2"/>
        <v>1.2059418172005727</v>
      </c>
      <c r="I48">
        <f t="shared" si="3"/>
        <v>20.596990259019744</v>
      </c>
      <c r="J48">
        <f t="shared" si="4"/>
        <v>0.03801760718853627</v>
      </c>
      <c r="K48">
        <f t="shared" si="5"/>
        <v>-20.596990259019744</v>
      </c>
      <c r="L48" s="4">
        <f t="shared" si="6"/>
        <v>99.12843260698891</v>
      </c>
      <c r="M48">
        <f t="shared" si="7"/>
        <v>0.9912843260698891</v>
      </c>
      <c r="N48">
        <f t="shared" si="9"/>
        <v>-0.03801760718853627</v>
      </c>
    </row>
    <row r="49" spans="1:14" ht="12.75">
      <c r="A49" s="24">
        <v>145.8</v>
      </c>
      <c r="B49" s="9">
        <v>54.25248</v>
      </c>
      <c r="C49" s="9">
        <v>12.90814</v>
      </c>
      <c r="D49" s="5"/>
      <c r="E49" s="2">
        <f t="shared" si="8"/>
        <v>65.20175676238516</v>
      </c>
      <c r="F49">
        <f t="shared" si="1"/>
        <v>55.766940604716694</v>
      </c>
      <c r="G49" s="3">
        <f>SQRT((B49-A57)^2+ABS(C49)^2)/SQRT((B49+A57)^2+ABS(C49)^2)</f>
        <v>0.12996927054197968</v>
      </c>
      <c r="H49" s="3">
        <f t="shared" si="2"/>
        <v>1.2987693793825954</v>
      </c>
      <c r="I49">
        <f t="shared" si="3"/>
        <v>17.723186371035908</v>
      </c>
      <c r="J49">
        <f t="shared" si="4"/>
        <v>0.07398774815821059</v>
      </c>
      <c r="K49">
        <f t="shared" si="5"/>
        <v>-17.723186371035908</v>
      </c>
      <c r="L49" s="4">
        <f t="shared" si="6"/>
        <v>98.31079887147857</v>
      </c>
      <c r="M49">
        <f t="shared" si="7"/>
        <v>0.9831079887147857</v>
      </c>
      <c r="N49">
        <f t="shared" si="9"/>
        <v>-0.07398774815821059</v>
      </c>
    </row>
    <row r="50" spans="1:14" ht="12.75">
      <c r="A50" s="24">
        <v>145.9</v>
      </c>
      <c r="B50" s="9">
        <v>57.88039</v>
      </c>
      <c r="C50" s="9">
        <v>17.16918</v>
      </c>
      <c r="D50" s="5"/>
      <c r="E50" s="2">
        <f t="shared" si="8"/>
        <v>81.15840510043877</v>
      </c>
      <c r="F50">
        <f t="shared" si="1"/>
        <v>60.373175238879895</v>
      </c>
      <c r="G50" s="3">
        <f>SQRT((B50-A57)^2+ABS(C50)^2)/SQRT((B50+A57)^2+ABS(C50)^2)</f>
        <v>0.17369531780055752</v>
      </c>
      <c r="H50" s="3">
        <f t="shared" si="2"/>
        <v>1.420414700636135</v>
      </c>
      <c r="I50">
        <f t="shared" si="3"/>
        <v>15.204237768166616</v>
      </c>
      <c r="J50">
        <f t="shared" si="4"/>
        <v>0.1330441427256377</v>
      </c>
      <c r="K50">
        <f t="shared" si="5"/>
        <v>-15.204237768166616</v>
      </c>
      <c r="L50" s="4">
        <f t="shared" si="6"/>
        <v>96.98299365741633</v>
      </c>
      <c r="M50">
        <f t="shared" si="7"/>
        <v>0.9698299365741633</v>
      </c>
      <c r="N50">
        <f t="shared" si="9"/>
        <v>-0.1330441427256377</v>
      </c>
    </row>
    <row r="51" spans="1:14" ht="12.75">
      <c r="A51" s="24">
        <v>146</v>
      </c>
      <c r="B51" s="9">
        <v>63.6022</v>
      </c>
      <c r="C51" s="9">
        <v>22.07679</v>
      </c>
      <c r="D51" s="5"/>
      <c r="F51">
        <f t="shared" si="1"/>
        <v>67.32476885622482</v>
      </c>
      <c r="G51" s="3">
        <f>SQRT((B51-A57)^2+ABS(C51)^2)/SQRT((B51+A57)^2+ABS(C51)^2)</f>
        <v>0.2249716045080376</v>
      </c>
      <c r="H51" s="3">
        <f t="shared" si="2"/>
        <v>1.580550611607548</v>
      </c>
      <c r="I51">
        <f t="shared" si="3"/>
        <v>12.957445885212636</v>
      </c>
      <c r="J51">
        <f t="shared" si="4"/>
        <v>0.22556363879434563</v>
      </c>
      <c r="K51">
        <f t="shared" si="5"/>
        <v>-12.957445885212636</v>
      </c>
      <c r="L51" s="4">
        <f t="shared" si="6"/>
        <v>94.93877771650791</v>
      </c>
      <c r="M51">
        <f t="shared" si="7"/>
        <v>0.9493877771650792</v>
      </c>
      <c r="N51">
        <f t="shared" si="9"/>
        <v>-0.22556363879434563</v>
      </c>
    </row>
    <row r="52" spans="1:4" ht="12.75">
      <c r="A52" s="13"/>
      <c r="B52" s="13"/>
      <c r="C52" s="13"/>
      <c r="D52" s="14"/>
    </row>
    <row r="53" spans="1:4" ht="12.75">
      <c r="A53" s="10" t="s">
        <v>13</v>
      </c>
      <c r="B53" s="19"/>
      <c r="C53" s="19"/>
      <c r="D53" s="20"/>
    </row>
    <row r="54" spans="1:6" ht="12.75">
      <c r="A54" s="21" t="s">
        <v>18</v>
      </c>
      <c r="B54" s="22"/>
      <c r="C54" s="22"/>
      <c r="D54" s="23"/>
      <c r="E54" t="s">
        <v>14</v>
      </c>
      <c r="F54" s="2">
        <f>AVERAGE(E32:E50)</f>
        <v>20.459006179819674</v>
      </c>
    </row>
    <row r="55" spans="1:4" ht="12.75">
      <c r="A55" s="13"/>
      <c r="B55" s="13"/>
      <c r="C55" s="13"/>
      <c r="D55" s="13"/>
    </row>
    <row r="56" spans="1:4" ht="12.75">
      <c r="A56" s="10" t="s">
        <v>12</v>
      </c>
      <c r="B56" s="11"/>
      <c r="C56" s="11"/>
      <c r="D56" s="12"/>
    </row>
    <row r="57" spans="1:4" ht="12.75">
      <c r="A57" s="21">
        <v>49.86</v>
      </c>
      <c r="B57" s="22"/>
      <c r="C57" s="22"/>
      <c r="D57" s="23"/>
    </row>
  </sheetData>
  <mergeCells count="13">
    <mergeCell ref="A56:D56"/>
    <mergeCell ref="A55:D55"/>
    <mergeCell ref="A52:D52"/>
    <mergeCell ref="A57:D57"/>
    <mergeCell ref="A29:D29"/>
    <mergeCell ref="A53:D53"/>
    <mergeCell ref="A54:D54"/>
    <mergeCell ref="A28:D28"/>
    <mergeCell ref="A27:D27"/>
    <mergeCell ref="A26:D26"/>
    <mergeCell ref="A23:D23"/>
    <mergeCell ref="A24:D24"/>
    <mergeCell ref="A25:D25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Vladimir, UR5EAZ</dc:creator>
  <cp:keywords/>
  <dc:description/>
  <cp:lastModifiedBy>1</cp:lastModifiedBy>
  <dcterms:created xsi:type="dcterms:W3CDTF">2014-04-05T12:08:36Z</dcterms:created>
  <dcterms:modified xsi:type="dcterms:W3CDTF">2016-09-17T07:51:29Z</dcterms:modified>
  <cp:category/>
  <cp:version/>
  <cp:contentType/>
  <cp:contentStatus/>
</cp:coreProperties>
</file>