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10" windowHeight="11715" activeTab="0"/>
  </bookViews>
  <sheets>
    <sheet name="W8IO-UR5EAZ-16V_04mm" sheetId="1" r:id="rId1"/>
    <sheet name="Лист2" sheetId="2" r:id="rId2"/>
    <sheet name="Лист3" sheetId="3" r:id="rId3"/>
  </sheets>
  <definedNames>
    <definedName name="LastZ_sorted" localSheetId="0">'W8IO-UR5EAZ-16V_04mm'!$A$1:$C$22</definedName>
    <definedName name="LastZ_sorted_1" localSheetId="0">'W8IO-UR5EAZ-16V_04mm'!$A$30:$C$51</definedName>
  </definedNames>
  <calcPr fullCalcOnLoad="1"/>
</workbook>
</file>

<file path=xl/sharedStrings.xml><?xml version="1.0" encoding="utf-8"?>
<sst xmlns="http://schemas.openxmlformats.org/spreadsheetml/2006/main" count="24" uniqueCount="20">
  <si>
    <t>Q-factor</t>
  </si>
  <si>
    <t>Abs_Imp</t>
  </si>
  <si>
    <t>Ref_Coeff</t>
  </si>
  <si>
    <t>VSWR</t>
  </si>
  <si>
    <t>ML</t>
  </si>
  <si>
    <t>Ref_C_dB</t>
  </si>
  <si>
    <t>ŋ-in (%)</t>
  </si>
  <si>
    <t>ML_dB</t>
  </si>
  <si>
    <t>Actual_Ga</t>
  </si>
  <si>
    <t>RL_dB</t>
  </si>
  <si>
    <t>Enter the model name (# 1):</t>
  </si>
  <si>
    <t>Enter Zo for the model (#1):</t>
  </si>
  <si>
    <t>Enter Zo for the model (# 2):</t>
  </si>
  <si>
    <t>Enter the model name (# 2):</t>
  </si>
  <si>
    <t>=</t>
  </si>
  <si>
    <t>Freq MHz</t>
  </si>
  <si>
    <t>R</t>
  </si>
  <si>
    <t>X</t>
  </si>
  <si>
    <t>W8IO-UR5EAZ-16V</t>
  </si>
  <si>
    <t>W8IO-UR5EAZ-16V_wet_04mm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</si>
</sst>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9.75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.25"/>
      <name val="Arial Cyr"/>
      <family val="0"/>
    </font>
    <font>
      <b/>
      <sz val="9.75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2" fontId="2" fillId="4" borderId="3" xfId="0" applyNumberFormat="1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R-in (real)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'W8IO-UR5EAZ-16V_04mm'!$B$2:$B$22</c:f>
              <c:numCache>
                <c:ptCount val="21"/>
                <c:pt idx="0">
                  <c:v>48.18534</c:v>
                </c:pt>
                <c:pt idx="1">
                  <c:v>48.46947</c:v>
                </c:pt>
                <c:pt idx="2">
                  <c:v>48.75318</c:v>
                </c:pt>
                <c:pt idx="3">
                  <c:v>49.03528</c:v>
                </c:pt>
                <c:pt idx="4">
                  <c:v>49.31474</c:v>
                </c:pt>
                <c:pt idx="5">
                  <c:v>49.59011</c:v>
                </c:pt>
                <c:pt idx="6">
                  <c:v>49.85987</c:v>
                </c:pt>
                <c:pt idx="7">
                  <c:v>50.12236</c:v>
                </c:pt>
                <c:pt idx="8">
                  <c:v>50.37571</c:v>
                </c:pt>
                <c:pt idx="9">
                  <c:v>50.61814</c:v>
                </c:pt>
                <c:pt idx="10">
                  <c:v>50.84754</c:v>
                </c:pt>
                <c:pt idx="11">
                  <c:v>51.06174</c:v>
                </c:pt>
                <c:pt idx="12">
                  <c:v>51.25856</c:v>
                </c:pt>
                <c:pt idx="13">
                  <c:v>51.43566</c:v>
                </c:pt>
                <c:pt idx="14">
                  <c:v>51.59092</c:v>
                </c:pt>
                <c:pt idx="15">
                  <c:v>51.72207</c:v>
                </c:pt>
                <c:pt idx="16">
                  <c:v>51.82704</c:v>
                </c:pt>
                <c:pt idx="17">
                  <c:v>51.90388</c:v>
                </c:pt>
                <c:pt idx="18">
                  <c:v>51.95092</c:v>
                </c:pt>
                <c:pt idx="19">
                  <c:v>51.96686</c:v>
                </c:pt>
                <c:pt idx="20">
                  <c:v>51.95062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W8IO-UR5EAZ-16V_wet_04mm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'W8IO-UR5EAZ-16V_04mm'!$B$31:$B$51</c:f>
              <c:numCache>
                <c:ptCount val="21"/>
                <c:pt idx="0">
                  <c:v>51.1174</c:v>
                </c:pt>
                <c:pt idx="1">
                  <c:v>51.13908</c:v>
                </c:pt>
                <c:pt idx="2">
                  <c:v>51.18909</c:v>
                </c:pt>
                <c:pt idx="3">
                  <c:v>51.27771</c:v>
                </c:pt>
                <c:pt idx="4">
                  <c:v>51.41692</c:v>
                </c:pt>
                <c:pt idx="5">
                  <c:v>51.62045</c:v>
                </c:pt>
                <c:pt idx="6">
                  <c:v>51.90422</c:v>
                </c:pt>
                <c:pt idx="7">
                  <c:v>52.28666</c:v>
                </c:pt>
                <c:pt idx="8">
                  <c:v>52.78916</c:v>
                </c:pt>
                <c:pt idx="9">
                  <c:v>53.43731</c:v>
                </c:pt>
                <c:pt idx="10">
                  <c:v>54.26096</c:v>
                </c:pt>
                <c:pt idx="11">
                  <c:v>55.29593</c:v>
                </c:pt>
                <c:pt idx="12">
                  <c:v>56.58547</c:v>
                </c:pt>
                <c:pt idx="13">
                  <c:v>58.18167</c:v>
                </c:pt>
                <c:pt idx="14">
                  <c:v>60.15014</c:v>
                </c:pt>
                <c:pt idx="15">
                  <c:v>62.57018</c:v>
                </c:pt>
                <c:pt idx="16">
                  <c:v>65.54053</c:v>
                </c:pt>
                <c:pt idx="17">
                  <c:v>69.18301</c:v>
                </c:pt>
                <c:pt idx="18">
                  <c:v>73.64436</c:v>
                </c:pt>
                <c:pt idx="19">
                  <c:v>79.1016</c:v>
                </c:pt>
                <c:pt idx="20">
                  <c:v>85.74401</c:v>
                </c:pt>
              </c:numCache>
            </c:numRef>
          </c:val>
          <c:smooth val="0"/>
        </c:ser>
        <c:marker val="1"/>
        <c:axId val="38203393"/>
        <c:axId val="8286218"/>
      </c:lineChart>
      <c:catAx>
        <c:axId val="382033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86218"/>
        <c:crosses val="autoZero"/>
        <c:auto val="1"/>
        <c:lblOffset val="100"/>
        <c:noMultiLvlLbl val="0"/>
      </c:catAx>
      <c:valAx>
        <c:axId val="82862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2033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Antenna Input Efficiency [%]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'W8IO-UR5EAZ-16V_04mm'!$L$2:$L$22</c:f>
              <c:numCache>
                <c:ptCount val="21"/>
                <c:pt idx="0">
                  <c:v>99.9707784924222</c:v>
                </c:pt>
                <c:pt idx="1">
                  <c:v>99.98728545434473</c:v>
                </c:pt>
                <c:pt idx="2">
                  <c:v>99.99689477144675</c:v>
                </c:pt>
                <c:pt idx="3">
                  <c:v>99.9999980022259</c:v>
                </c:pt>
                <c:pt idx="4">
                  <c:v>99.99720328668118</c:v>
                </c:pt>
                <c:pt idx="5">
                  <c:v>99.98938300542115</c:v>
                </c:pt>
                <c:pt idx="6">
                  <c:v>99.97770870361535</c:v>
                </c:pt>
                <c:pt idx="7">
                  <c:v>99.96367173966478</c:v>
                </c:pt>
                <c:pt idx="8">
                  <c:v>99.94906583382046</c:v>
                </c:pt>
                <c:pt idx="9">
                  <c:v>99.93595245532812</c:v>
                </c:pt>
                <c:pt idx="10">
                  <c:v>99.92651955668076</c:v>
                </c:pt>
                <c:pt idx="11">
                  <c:v>99.9229189835006</c:v>
                </c:pt>
                <c:pt idx="12">
                  <c:v>99.9268555571339</c:v>
                </c:pt>
                <c:pt idx="13">
                  <c:v>99.93906754807833</c:v>
                </c:pt>
                <c:pt idx="14">
                  <c:v>99.95848529460012</c:v>
                </c:pt>
                <c:pt idx="15">
                  <c:v>99.98096123678403</c:v>
                </c:pt>
                <c:pt idx="16">
                  <c:v>99.99746427879583</c:v>
                </c:pt>
                <c:pt idx="17">
                  <c:v>99.99159434734852</c:v>
                </c:pt>
                <c:pt idx="18">
                  <c:v>99.93597981802677</c:v>
                </c:pt>
                <c:pt idx="19">
                  <c:v>99.78761888907631</c:v>
                </c:pt>
                <c:pt idx="20">
                  <c:v>99.48181443873028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'W8IO-UR5EAZ-16V_04mm'!$L$31:$L$51</c:f>
              <c:numCache>
                <c:ptCount val="21"/>
                <c:pt idx="0">
                  <c:v>99.96826869482896</c:v>
                </c:pt>
                <c:pt idx="1">
                  <c:v>99.95553716298639</c:v>
                </c:pt>
                <c:pt idx="2">
                  <c:v>99.94400219324838</c:v>
                </c:pt>
                <c:pt idx="3">
                  <c:v>99.93578231244393</c:v>
                </c:pt>
                <c:pt idx="4">
                  <c:v>99.93294925726957</c:v>
                </c:pt>
                <c:pt idx="5">
                  <c:v>99.93714453133842</c:v>
                </c:pt>
                <c:pt idx="6">
                  <c:v>99.94896360964776</c:v>
                </c:pt>
                <c:pt idx="7">
                  <c:v>99.96698245236884</c:v>
                </c:pt>
                <c:pt idx="8">
                  <c:v>99.9862990868329</c:v>
                </c:pt>
                <c:pt idx="9">
                  <c:v>99.99633488633945</c:v>
                </c:pt>
                <c:pt idx="10">
                  <c:v>99.97770434524831</c:v>
                </c:pt>
                <c:pt idx="11">
                  <c:v>99.8977608434842</c:v>
                </c:pt>
                <c:pt idx="12">
                  <c:v>99.70468684642533</c:v>
                </c:pt>
                <c:pt idx="13">
                  <c:v>99.31977695631008</c:v>
                </c:pt>
                <c:pt idx="14">
                  <c:v>98.62898554087177</c:v>
                </c:pt>
                <c:pt idx="15">
                  <c:v>97.47459816420812</c:v>
                </c:pt>
                <c:pt idx="16">
                  <c:v>95.65347364611091</c:v>
                </c:pt>
                <c:pt idx="17">
                  <c:v>92.92584190040311</c:v>
                </c:pt>
                <c:pt idx="18">
                  <c:v>89.04642643453255</c:v>
                </c:pt>
                <c:pt idx="19">
                  <c:v>83.82962651370214</c:v>
                </c:pt>
                <c:pt idx="20">
                  <c:v>77.23014081076424</c:v>
                </c:pt>
              </c:numCache>
            </c:numRef>
          </c:val>
          <c:smooth val="0"/>
        </c:ser>
        <c:marker val="1"/>
        <c:axId val="42856363"/>
        <c:axId val="50162948"/>
      </c:lineChart>
      <c:catAx>
        <c:axId val="42856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8563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Q-factor (YU1AW's style)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005"/>
          <c:w val="0.979"/>
          <c:h val="0.629"/>
        </c:manualLayout>
      </c:layout>
      <c:lineChart>
        <c:grouping val="standard"/>
        <c:varyColors val="0"/>
        <c:ser>
          <c:idx val="1"/>
          <c:order val="0"/>
          <c:tx>
            <c:strRef>
              <c:f>'W8IO-UR5EAZ-16V_04mm'!$A$25:$F$25</c:f>
              <c:strCache>
                <c:ptCount val="1"/>
                <c:pt idx="0">
                  <c:v>W8IO-UR5EAZ-16V = 6.8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'W8IO-UR5EAZ-16V_04mm'!$A$32:$A$50</c:f>
              <c:numCache>
                <c:ptCount val="19"/>
                <c:pt idx="0">
                  <c:v>144.05</c:v>
                </c:pt>
                <c:pt idx="1">
                  <c:v>144.1</c:v>
                </c:pt>
                <c:pt idx="2">
                  <c:v>144.15</c:v>
                </c:pt>
                <c:pt idx="3">
                  <c:v>144.2</c:v>
                </c:pt>
                <c:pt idx="4">
                  <c:v>144.25</c:v>
                </c:pt>
                <c:pt idx="5">
                  <c:v>144.3</c:v>
                </c:pt>
                <c:pt idx="6">
                  <c:v>144.35</c:v>
                </c:pt>
                <c:pt idx="7">
                  <c:v>144.4</c:v>
                </c:pt>
                <c:pt idx="8">
                  <c:v>144.45</c:v>
                </c:pt>
                <c:pt idx="9">
                  <c:v>144.5</c:v>
                </c:pt>
                <c:pt idx="10">
                  <c:v>144.55</c:v>
                </c:pt>
                <c:pt idx="11">
                  <c:v>144.6</c:v>
                </c:pt>
                <c:pt idx="12">
                  <c:v>144.65</c:v>
                </c:pt>
                <c:pt idx="13">
                  <c:v>144.7</c:v>
                </c:pt>
                <c:pt idx="14">
                  <c:v>144.75</c:v>
                </c:pt>
                <c:pt idx="15">
                  <c:v>144.8</c:v>
                </c:pt>
                <c:pt idx="16">
                  <c:v>144.85</c:v>
                </c:pt>
                <c:pt idx="17">
                  <c:v>144.9</c:v>
                </c:pt>
                <c:pt idx="18">
                  <c:v>144.95</c:v>
                </c:pt>
              </c:numCache>
            </c:numRef>
          </c:cat>
          <c:val>
            <c:numRef>
              <c:f>'W8IO-UR5EAZ-16V_04mm'!$E$3:$E$21</c:f>
              <c:numCache>
                <c:ptCount val="19"/>
                <c:pt idx="0">
                  <c:v>8.458288279121561</c:v>
                </c:pt>
                <c:pt idx="1">
                  <c:v>8.363825461213898</c:v>
                </c:pt>
                <c:pt idx="2">
                  <c:v>8.258023158271817</c:v>
                </c:pt>
                <c:pt idx="3">
                  <c:v>8.140040650775743</c:v>
                </c:pt>
                <c:pt idx="4">
                  <c:v>8.005642922391708</c:v>
                </c:pt>
                <c:pt idx="5">
                  <c:v>7.854732986736623</c:v>
                </c:pt>
                <c:pt idx="6">
                  <c:v>7.68523220973156</c:v>
                </c:pt>
                <c:pt idx="7">
                  <c:v>7.498114374272554</c:v>
                </c:pt>
                <c:pt idx="8">
                  <c:v>7.292168046581805</c:v>
                </c:pt>
                <c:pt idx="9">
                  <c:v>7.063590409207465</c:v>
                </c:pt>
                <c:pt idx="10">
                  <c:v>6.812733140645933</c:v>
                </c:pt>
                <c:pt idx="11">
                  <c:v>6.537708958000145</c:v>
                </c:pt>
                <c:pt idx="12">
                  <c:v>6.239981283932098</c:v>
                </c:pt>
                <c:pt idx="13">
                  <c:v>5.920221050732067</c:v>
                </c:pt>
                <c:pt idx="14">
                  <c:v>5.57824923655529</c:v>
                </c:pt>
                <c:pt idx="15">
                  <c:v>5.218904377484186</c:v>
                </c:pt>
                <c:pt idx="16">
                  <c:v>4.849094720198928</c:v>
                </c:pt>
                <c:pt idx="17">
                  <c:v>4.484954789129508</c:v>
                </c:pt>
                <c:pt idx="18">
                  <c:v>4.148023704695576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'W8IO-UR5EAZ-16V_04mm'!$A$54:$F$54</c:f>
              <c:strCache>
                <c:ptCount val="1"/>
                <c:pt idx="0">
                  <c:v>W8IO-UR5EAZ-16V_wet_04mm = 45.5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'W8IO-UR5EAZ-16V_04mm'!$A$32:$A$50</c:f>
              <c:numCache>
                <c:ptCount val="19"/>
                <c:pt idx="0">
                  <c:v>144.05</c:v>
                </c:pt>
                <c:pt idx="1">
                  <c:v>144.1</c:v>
                </c:pt>
                <c:pt idx="2">
                  <c:v>144.15</c:v>
                </c:pt>
                <c:pt idx="3">
                  <c:v>144.2</c:v>
                </c:pt>
                <c:pt idx="4">
                  <c:v>144.25</c:v>
                </c:pt>
                <c:pt idx="5">
                  <c:v>144.3</c:v>
                </c:pt>
                <c:pt idx="6">
                  <c:v>144.35</c:v>
                </c:pt>
                <c:pt idx="7">
                  <c:v>144.4</c:v>
                </c:pt>
                <c:pt idx="8">
                  <c:v>144.45</c:v>
                </c:pt>
                <c:pt idx="9">
                  <c:v>144.5</c:v>
                </c:pt>
                <c:pt idx="10">
                  <c:v>144.55</c:v>
                </c:pt>
                <c:pt idx="11">
                  <c:v>144.6</c:v>
                </c:pt>
                <c:pt idx="12">
                  <c:v>144.65</c:v>
                </c:pt>
                <c:pt idx="13">
                  <c:v>144.7</c:v>
                </c:pt>
                <c:pt idx="14">
                  <c:v>144.75</c:v>
                </c:pt>
                <c:pt idx="15">
                  <c:v>144.8</c:v>
                </c:pt>
                <c:pt idx="16">
                  <c:v>144.85</c:v>
                </c:pt>
                <c:pt idx="17">
                  <c:v>144.9</c:v>
                </c:pt>
                <c:pt idx="18">
                  <c:v>144.95</c:v>
                </c:pt>
              </c:numCache>
            </c:numRef>
          </c:cat>
          <c:val>
            <c:numRef>
              <c:f>'W8IO-UR5EAZ-16V_04mm'!$E$32:$E$50</c:f>
              <c:numCache>
                <c:ptCount val="19"/>
                <c:pt idx="0">
                  <c:v>9.186144169297995</c:v>
                </c:pt>
                <c:pt idx="1">
                  <c:v>11.157562932913704</c:v>
                </c:pt>
                <c:pt idx="2">
                  <c:v>13.352998341537278</c:v>
                </c:pt>
                <c:pt idx="3">
                  <c:v>15.797341082346115</c:v>
                </c:pt>
                <c:pt idx="4">
                  <c:v>18.522916070583467</c:v>
                </c:pt>
                <c:pt idx="5">
                  <c:v>21.555135965588672</c:v>
                </c:pt>
                <c:pt idx="6">
                  <c:v>24.921328027379204</c:v>
                </c:pt>
                <c:pt idx="7">
                  <c:v>28.666510889068004</c:v>
                </c:pt>
                <c:pt idx="8">
                  <c:v>32.83194718365432</c:v>
                </c:pt>
                <c:pt idx="9">
                  <c:v>37.454868305919746</c:v>
                </c:pt>
                <c:pt idx="10">
                  <c:v>42.5892961563758</c:v>
                </c:pt>
                <c:pt idx="11">
                  <c:v>48.28261467733793</c:v>
                </c:pt>
                <c:pt idx="12">
                  <c:v>54.61231727556243</c:v>
                </c:pt>
                <c:pt idx="13">
                  <c:v>61.6475200699951</c:v>
                </c:pt>
                <c:pt idx="14">
                  <c:v>69.44761985945357</c:v>
                </c:pt>
                <c:pt idx="15">
                  <c:v>78.1037110005339</c:v>
                </c:pt>
                <c:pt idx="16">
                  <c:v>87.6931464615536</c:v>
                </c:pt>
                <c:pt idx="17">
                  <c:v>98.34436070115741</c:v>
                </c:pt>
                <c:pt idx="18">
                  <c:v>110.17475487884995</c:v>
                </c:pt>
              </c:numCache>
            </c:numRef>
          </c:val>
          <c:smooth val="0"/>
        </c:ser>
        <c:marker val="1"/>
        <c:axId val="48813349"/>
        <c:axId val="36666958"/>
      </c:lineChart>
      <c:catAx>
        <c:axId val="488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Average Q: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813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5"/>
          <c:y val="0.9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X-in (imag)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'W8IO-UR5EAZ-16V_04mm'!$C$2:$C$22</c:f>
              <c:numCache>
                <c:ptCount val="21"/>
                <c:pt idx="0">
                  <c:v>0.0674256</c:v>
                </c:pt>
                <c:pt idx="1">
                  <c:v>0.09378401</c:v>
                </c:pt>
                <c:pt idx="2">
                  <c:v>0.106698</c:v>
                </c:pt>
                <c:pt idx="3">
                  <c:v>0.1056164</c:v>
                </c:pt>
                <c:pt idx="4">
                  <c:v>0.09005857</c:v>
                </c:pt>
                <c:pt idx="5">
                  <c:v>0.05963861</c:v>
                </c:pt>
                <c:pt idx="6">
                  <c:v>0.01409407</c:v>
                </c:pt>
                <c:pt idx="7">
                  <c:v>-0.04668832</c:v>
                </c:pt>
                <c:pt idx="8">
                  <c:v>-0.122617</c:v>
                </c:pt>
                <c:pt idx="9">
                  <c:v>-0.2134601</c:v>
                </c:pt>
                <c:pt idx="10">
                  <c:v>-0.3186723</c:v>
                </c:pt>
                <c:pt idx="11">
                  <c:v>-0.4374478</c:v>
                </c:pt>
                <c:pt idx="12">
                  <c:v>-0.5686641</c:v>
                </c:pt>
                <c:pt idx="13">
                  <c:v>-0.7108014</c:v>
                </c:pt>
                <c:pt idx="14">
                  <c:v>-0.8620879</c:v>
                </c:pt>
                <c:pt idx="15">
                  <c:v>-1.020208</c:v>
                </c:pt>
                <c:pt idx="16">
                  <c:v>-1.18245</c:v>
                </c:pt>
                <c:pt idx="17">
                  <c:v>-1.345643</c:v>
                </c:pt>
                <c:pt idx="18">
                  <c:v>-1.506098</c:v>
                </c:pt>
                <c:pt idx="19">
                  <c:v>-1.659876</c:v>
                </c:pt>
                <c:pt idx="20">
                  <c:v>-1.802287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W8IO-UR5EAZ-16V_wet_04mm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'W8IO-UR5EAZ-16V_04mm'!$C$31:$C$51</c:f>
              <c:numCache>
                <c:ptCount val="21"/>
                <c:pt idx="0">
                  <c:v>-1.658973</c:v>
                </c:pt>
                <c:pt idx="1">
                  <c:v>-1.367176</c:v>
                </c:pt>
                <c:pt idx="2">
                  <c:v>-1.011459</c:v>
                </c:pt>
                <c:pt idx="3">
                  <c:v>-0.5870832</c:v>
                </c:pt>
                <c:pt idx="4">
                  <c:v>-0.0891092</c:v>
                </c:pt>
                <c:pt idx="5">
                  <c:v>0.4867533</c:v>
                </c:pt>
                <c:pt idx="6">
                  <c:v>1.144552</c:v>
                </c:pt>
                <c:pt idx="7">
                  <c:v>1.887848</c:v>
                </c:pt>
                <c:pt idx="8">
                  <c:v>2.719273</c:v>
                </c:pt>
                <c:pt idx="9">
                  <c:v>3.641291</c:v>
                </c:pt>
                <c:pt idx="10">
                  <c:v>4.654264</c:v>
                </c:pt>
                <c:pt idx="11">
                  <c:v>5.756776</c:v>
                </c:pt>
                <c:pt idx="12">
                  <c:v>6.944364</c:v>
                </c:pt>
                <c:pt idx="13">
                  <c:v>8.207489</c:v>
                </c:pt>
                <c:pt idx="14">
                  <c:v>9.530539</c:v>
                </c:pt>
                <c:pt idx="15">
                  <c:v>10.88541</c:v>
                </c:pt>
                <c:pt idx="16">
                  <c:v>12.22648</c:v>
                </c:pt>
                <c:pt idx="17">
                  <c:v>13.47981</c:v>
                </c:pt>
                <c:pt idx="18">
                  <c:v>14.52612</c:v>
                </c:pt>
                <c:pt idx="19">
                  <c:v>15.17528</c:v>
                </c:pt>
                <c:pt idx="20">
                  <c:v>15.1237</c:v>
                </c:pt>
              </c:numCache>
            </c:numRef>
          </c:val>
          <c:smooth val="0"/>
        </c:ser>
        <c:marker val="1"/>
        <c:axId val="7467099"/>
        <c:axId val="95028"/>
      </c:lineChart>
      <c:catAx>
        <c:axId val="74670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5028"/>
        <c:crosses val="autoZero"/>
        <c:auto val="1"/>
        <c:lblOffset val="100"/>
        <c:noMultiLvlLbl val="0"/>
      </c:catAx>
      <c:valAx>
        <c:axId val="9502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74670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VSWR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'W8IO-UR5EAZ-16V_04mm'!$H$2:$H$22</c:f>
              <c:numCache>
                <c:ptCount val="21"/>
                <c:pt idx="0">
                  <c:v>1.0347831933473988</c:v>
                </c:pt>
                <c:pt idx="1">
                  <c:v>1.0287548803205655</c:v>
                </c:pt>
                <c:pt idx="2">
                  <c:v>1.0228089497948742</c:v>
                </c:pt>
                <c:pt idx="3">
                  <c:v>1.016957421682291</c:v>
                </c:pt>
                <c:pt idx="4">
                  <c:v>1.0112073681136424</c:v>
                </c:pt>
                <c:pt idx="5">
                  <c:v>1.0055740720925783</c:v>
                </c:pt>
                <c:pt idx="6">
                  <c:v>1.0002827252351765</c:v>
                </c:pt>
                <c:pt idx="7">
                  <c:v>1.0053448219400742</c:v>
                </c:pt>
                <c:pt idx="8">
                  <c:v>1.0106330238184202</c:v>
                </c:pt>
                <c:pt idx="9">
                  <c:v>1.015801217272871</c:v>
                </c:pt>
                <c:pt idx="10">
                  <c:v>1.020822310860542</c:v>
                </c:pt>
                <c:pt idx="11">
                  <c:v>1.0256690751383997</c:v>
                </c:pt>
                <c:pt idx="12">
                  <c:v>1.03031312322123</c:v>
                </c:pt>
                <c:pt idx="13">
                  <c:v>1.0347207780409244</c:v>
                </c:pt>
                <c:pt idx="14">
                  <c:v>1.038860630307599</c:v>
                </c:pt>
                <c:pt idx="15">
                  <c:v>1.0426935659702963</c:v>
                </c:pt>
                <c:pt idx="16">
                  <c:v>1.0461794024602795</c:v>
                </c:pt>
                <c:pt idx="17">
                  <c:v>1.0492738554007484</c:v>
                </c:pt>
                <c:pt idx="18">
                  <c:v>1.051929443182076</c:v>
                </c:pt>
                <c:pt idx="19">
                  <c:v>1.054098838324336</c:v>
                </c:pt>
                <c:pt idx="20">
                  <c:v>1.0557251086999233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W8IO-UR5EAZ-16V_wet_04mm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'W8IO-UR5EAZ-16V_04mm'!$H$31:$H$51</c:f>
              <c:numCache>
                <c:ptCount val="21"/>
                <c:pt idx="0">
                  <c:v>1.0420919639204569</c:v>
                </c:pt>
                <c:pt idx="1">
                  <c:v>1.037770740788298</c:v>
                </c:pt>
                <c:pt idx="2">
                  <c:v>1.0336108244014628</c:v>
                </c:pt>
                <c:pt idx="3">
                  <c:v>1.0308109228725608</c:v>
                </c:pt>
                <c:pt idx="4">
                  <c:v>1.0312777216179805</c:v>
                </c:pt>
                <c:pt idx="5">
                  <c:v>1.0366564816528088</c:v>
                </c:pt>
                <c:pt idx="6">
                  <c:v>1.0471261661404334</c:v>
                </c:pt>
                <c:pt idx="7">
                  <c:v>1.062055279437686</c:v>
                </c:pt>
                <c:pt idx="8">
                  <c:v>1.0809984340572836</c:v>
                </c:pt>
                <c:pt idx="9">
                  <c:v>1.1039015027621555</c:v>
                </c:pt>
                <c:pt idx="10">
                  <c:v>1.130966124648162</c:v>
                </c:pt>
                <c:pt idx="11">
                  <c:v>1.1625880675337212</c:v>
                </c:pt>
                <c:pt idx="12">
                  <c:v>1.1993159826706443</c:v>
                </c:pt>
                <c:pt idx="13">
                  <c:v>1.2418286369551654</c:v>
                </c:pt>
                <c:pt idx="14">
                  <c:v>1.2909984103292933</c:v>
                </c:pt>
                <c:pt idx="15">
                  <c:v>1.3478312494017044</c:v>
                </c:pt>
                <c:pt idx="16">
                  <c:v>1.4135455597796571</c:v>
                </c:pt>
                <c:pt idx="17">
                  <c:v>1.489595832620912</c:v>
                </c:pt>
                <c:pt idx="18">
                  <c:v>1.5776865126102588</c:v>
                </c:pt>
                <c:pt idx="19">
                  <c:v>1.6799291812151163</c:v>
                </c:pt>
                <c:pt idx="20">
                  <c:v>1.798754107849127</c:v>
                </c:pt>
              </c:numCache>
            </c:numRef>
          </c:val>
          <c:smooth val="0"/>
        </c:ser>
        <c:marker val="1"/>
        <c:axId val="855253"/>
        <c:axId val="7697278"/>
      </c:lineChart>
      <c:catAx>
        <c:axId val="8552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97278"/>
        <c:crosses val="autoZero"/>
        <c:auto val="1"/>
        <c:lblOffset val="100"/>
        <c:noMultiLvlLbl val="0"/>
      </c:catAx>
      <c:valAx>
        <c:axId val="7697278"/>
        <c:scaling>
          <c:orientation val="minMax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8552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Antenna Absolute Impedance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'W8IO-UR5EAZ-16V_04mm'!$F$2:$F$22</c:f>
              <c:numCache>
                <c:ptCount val="21"/>
                <c:pt idx="0">
                  <c:v>48.18538717419561</c:v>
                </c:pt>
                <c:pt idx="1">
                  <c:v>48.46956073167397</c:v>
                </c:pt>
                <c:pt idx="2">
                  <c:v>48.753296755969274</c:v>
                </c:pt>
                <c:pt idx="3">
                  <c:v>49.035393742707406</c:v>
                </c:pt>
                <c:pt idx="4">
                  <c:v>49.31482223240423</c:v>
                </c:pt>
                <c:pt idx="5">
                  <c:v>49.59014586161149</c:v>
                </c:pt>
                <c:pt idx="6">
                  <c:v>49.859871992010866</c:v>
                </c:pt>
                <c:pt idx="7">
                  <c:v>50.122381744773705</c:v>
                </c:pt>
                <c:pt idx="8">
                  <c:v>50.37585922773714</c:v>
                </c:pt>
                <c:pt idx="9">
                  <c:v>50.618590085796455</c:v>
                </c:pt>
                <c:pt idx="10">
                  <c:v>50.84853858358554</c:v>
                </c:pt>
                <c:pt idx="11">
                  <c:v>51.06361378129563</c:v>
                </c:pt>
                <c:pt idx="12">
                  <c:v>51.26171429178144</c:v>
                </c:pt>
                <c:pt idx="13">
                  <c:v>51.440571130828644</c:v>
                </c:pt>
                <c:pt idx="14">
                  <c:v>51.59812227197542</c:v>
                </c:pt>
                <c:pt idx="15">
                  <c:v>51.73213072596338</c:v>
                </c:pt>
                <c:pt idx="16">
                  <c:v>51.84052722691099</c:v>
                </c:pt>
                <c:pt idx="17">
                  <c:v>51.92132041982223</c:v>
                </c:pt>
                <c:pt idx="18">
                  <c:v>51.97274689711911</c:v>
                </c:pt>
                <c:pt idx="19">
                  <c:v>51.993362332080196</c:v>
                </c:pt>
                <c:pt idx="20">
                  <c:v>51.98187334845454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W8IO-UR5EAZ-16V_wet_03mm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'W8IO-UR5EAZ-16V_04mm'!$F$31:$F$51</c:f>
              <c:numCache>
                <c:ptCount val="21"/>
                <c:pt idx="0">
                  <c:v>51.34294031029684</c:v>
                </c:pt>
                <c:pt idx="1">
                  <c:v>51.327218317864684</c:v>
                </c:pt>
                <c:pt idx="2">
                  <c:v>51.29400959101661</c:v>
                </c:pt>
                <c:pt idx="3">
                  <c:v>51.245686746847134</c:v>
                </c:pt>
                <c:pt idx="4">
                  <c:v>51.185419458424576</c:v>
                </c:pt>
                <c:pt idx="5">
                  <c:v>51.117420060929874</c:v>
                </c:pt>
                <c:pt idx="6">
                  <c:v>51.046904211363454</c:v>
                </c:pt>
                <c:pt idx="7">
                  <c:v>50.98035024641946</c:v>
                </c:pt>
                <c:pt idx="8">
                  <c:v>50.92561806372365</c:v>
                </c:pt>
                <c:pt idx="9">
                  <c:v>50.89204918646511</c:v>
                </c:pt>
                <c:pt idx="10">
                  <c:v>50.89079336749483</c:v>
                </c:pt>
                <c:pt idx="11">
                  <c:v>50.93488539810209</c:v>
                </c:pt>
                <c:pt idx="12">
                  <c:v>51.03962317200921</c:v>
                </c:pt>
                <c:pt idx="13">
                  <c:v>51.22266657246735</c:v>
                </c:pt>
                <c:pt idx="14">
                  <c:v>51.50469828247687</c:v>
                </c:pt>
                <c:pt idx="15">
                  <c:v>51.90946277755362</c:v>
                </c:pt>
                <c:pt idx="16">
                  <c:v>52.4644514069658</c:v>
                </c:pt>
                <c:pt idx="17">
                  <c:v>53.20141647670498</c:v>
                </c:pt>
                <c:pt idx="18">
                  <c:v>54.15673725252289</c:v>
                </c:pt>
                <c:pt idx="19">
                  <c:v>55.37351636290729</c:v>
                </c:pt>
                <c:pt idx="20">
                  <c:v>56.90100855119139</c:v>
                </c:pt>
              </c:numCache>
            </c:numRef>
          </c:val>
          <c:smooth val="0"/>
        </c:ser>
        <c:marker val="1"/>
        <c:axId val="2166639"/>
        <c:axId val="19499752"/>
      </c:lineChart>
      <c:catAx>
        <c:axId val="2166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 val="autoZero"/>
        <c:auto val="1"/>
        <c:lblOffset val="100"/>
        <c:noMultiLvlLbl val="0"/>
      </c:catAx>
      <c:valAx>
        <c:axId val="1949975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666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'W8IO-UR5EAZ-16V_04mm'!$G$2:$G$22</c:f>
              <c:numCache>
                <c:ptCount val="21"/>
                <c:pt idx="0">
                  <c:v>0.0170942995111815</c:v>
                </c:pt>
                <c:pt idx="1">
                  <c:v>0.014173659222952547</c:v>
                </c:pt>
                <c:pt idx="2">
                  <c:v>0.011275879413716912</c:v>
                </c:pt>
                <c:pt idx="3">
                  <c:v>0.008407426701227665</c:v>
                </c:pt>
                <c:pt idx="4">
                  <c:v>0.0055724577640912255</c:v>
                </c:pt>
                <c:pt idx="5">
                  <c:v>0.002779290064695742</c:v>
                </c:pt>
                <c:pt idx="6">
                  <c:v>0.00014134263702308413</c:v>
                </c:pt>
                <c:pt idx="7">
                  <c:v>0.002665288224547424</c:v>
                </c:pt>
                <c:pt idx="8">
                  <c:v>0.005288396088425415</c:v>
                </c:pt>
                <c:pt idx="9">
                  <c:v>0.007838678306905695</c:v>
                </c:pt>
                <c:pt idx="10">
                  <c:v>0.010303880132674819</c:v>
                </c:pt>
                <c:pt idx="11">
                  <c:v>0.012671899597739579</c:v>
                </c:pt>
                <c:pt idx="12">
                  <c:v>0.014930270052698124</c:v>
                </c:pt>
                <c:pt idx="13">
                  <c:v>0.017064148759691002</c:v>
                </c:pt>
                <c:pt idx="14">
                  <c:v>0.01905997385497412</c:v>
                </c:pt>
                <c:pt idx="15">
                  <c:v>0.02090062194424954</c:v>
                </c:pt>
                <c:pt idx="16">
                  <c:v>0.022568599021549302</c:v>
                </c:pt>
                <c:pt idx="17">
                  <c:v>0.024044544008059162</c:v>
                </c:pt>
                <c:pt idx="18">
                  <c:v>0.02530761637765931</c:v>
                </c:pt>
                <c:pt idx="19">
                  <c:v>0.026337018119570118</c:v>
                </c:pt>
                <c:pt idx="20">
                  <c:v>0.027107276388312854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'W8IO-UR5EAZ-16V_04mm'!$G$31:$G$51</c:f>
              <c:numCache>
                <c:ptCount val="21"/>
                <c:pt idx="0">
                  <c:v>0.02579196614137251</c:v>
                </c:pt>
                <c:pt idx="1">
                  <c:v>0.025926650411229865</c:v>
                </c:pt>
                <c:pt idx="2">
                  <c:v>0.025734202989753978</c:v>
                </c:pt>
                <c:pt idx="3">
                  <c:v>0.025183075565939232</c:v>
                </c:pt>
                <c:pt idx="4">
                  <c:v>0.02424201109339922</c:v>
                </c:pt>
                <c:pt idx="5">
                  <c:v>0.022883754409020244</c:v>
                </c:pt>
                <c:pt idx="6">
                  <c:v>0.02108969777969458</c:v>
                </c:pt>
                <c:pt idx="7">
                  <c:v>0.018863615798596373</c:v>
                </c:pt>
                <c:pt idx="8">
                  <c:v>0.01626551392106669</c:v>
                </c:pt>
                <c:pt idx="9">
                  <c:v>0.013499885214255524</c:v>
                </c:pt>
                <c:pt idx="10">
                  <c:v>0.011173650171009386</c:v>
                </c:pt>
                <c:pt idx="11">
                  <c:v>0.010680366538912122</c:v>
                </c:pt>
                <c:pt idx="12">
                  <c:v>0.013369360900034094</c:v>
                </c:pt>
                <c:pt idx="13">
                  <c:v>0.018877404657071828</c:v>
                </c:pt>
                <c:pt idx="14">
                  <c:v>0.026367472501027202</c:v>
                </c:pt>
                <c:pt idx="15">
                  <c:v>0.03544621809892411</c:v>
                </c:pt>
                <c:pt idx="16">
                  <c:v>0.04600369251385893</c:v>
                </c:pt>
                <c:pt idx="17">
                  <c:v>0.05804725371440544</c:v>
                </c:pt>
                <c:pt idx="18">
                  <c:v>0.0716300615335773</c:v>
                </c:pt>
                <c:pt idx="19">
                  <c:v>0.08684011944677124</c:v>
                </c:pt>
                <c:pt idx="20">
                  <c:v>0.10376514270903227</c:v>
                </c:pt>
              </c:numCache>
            </c:numRef>
          </c:val>
          <c:smooth val="0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12800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'W8IO-UR5EAZ-16V_04mm'!$K$2:$K$22</c:f>
              <c:numCache>
                <c:ptCount val="21"/>
                <c:pt idx="0">
                  <c:v>-35.3429738197362</c:v>
                </c:pt>
                <c:pt idx="1">
                  <c:v>-36.97036026367631</c:v>
                </c:pt>
                <c:pt idx="2">
                  <c:v>-38.95699154397849</c:v>
                </c:pt>
                <c:pt idx="3">
                  <c:v>-41.506738206442265</c:v>
                </c:pt>
                <c:pt idx="4">
                  <c:v>-45.079064290571836</c:v>
                </c:pt>
                <c:pt idx="5">
                  <c:v>-51.12132250149594</c:v>
                </c:pt>
                <c:pt idx="6">
                  <c:v>-76.99453620667035</c:v>
                </c:pt>
                <c:pt idx="7">
                  <c:v>-51.485116388942785</c:v>
                </c:pt>
                <c:pt idx="8">
                  <c:v>-45.53352049338542</c:v>
                </c:pt>
                <c:pt idx="9">
                  <c:v>-42.11514316571636</c:v>
                </c:pt>
                <c:pt idx="10">
                  <c:v>-39.73998404398007</c:v>
                </c:pt>
                <c:pt idx="11">
                  <c:v>-37.943165535041786</c:v>
                </c:pt>
                <c:pt idx="12">
                  <c:v>-36.51864673721291</c:v>
                </c:pt>
                <c:pt idx="13">
                  <c:v>-35.358307430085674</c:v>
                </c:pt>
                <c:pt idx="14">
                  <c:v>-34.397553988590005</c:v>
                </c:pt>
                <c:pt idx="15">
                  <c:v>-33.59681580606909</c:v>
                </c:pt>
                <c:pt idx="16">
                  <c:v>-32.92990799088146</c:v>
                </c:pt>
                <c:pt idx="17">
                  <c:v>-32.37966909350155</c:v>
                </c:pt>
                <c:pt idx="18">
                  <c:v>-31.93497514723266</c:v>
                </c:pt>
                <c:pt idx="19">
                  <c:v>-31.588667949310413</c:v>
                </c:pt>
                <c:pt idx="20">
                  <c:v>-31.33828232190424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'W8IO-UR5EAZ-16V_04mm'!$K$31:$K$51</c:f>
              <c:numCache>
                <c:ptCount val="21"/>
                <c:pt idx="0">
                  <c:v>-31.770310999969624</c:v>
                </c:pt>
                <c:pt idx="1">
                  <c:v>-31.725071764023557</c:v>
                </c:pt>
                <c:pt idx="2">
                  <c:v>-31.789785553531253</c:v>
                </c:pt>
                <c:pt idx="3">
                  <c:v>-31.977824626938535</c:v>
                </c:pt>
                <c:pt idx="4">
                  <c:v>-32.30862708736223</c:v>
                </c:pt>
                <c:pt idx="5">
                  <c:v>-32.80945443555411</c:v>
                </c:pt>
                <c:pt idx="6">
                  <c:v>-33.51859287514996</c:v>
                </c:pt>
                <c:pt idx="7">
                  <c:v>-34.48750115151994</c:v>
                </c:pt>
                <c:pt idx="8">
                  <c:v>-35.77464420613332</c:v>
                </c:pt>
                <c:pt idx="9">
                  <c:v>-37.393398483473746</c:v>
                </c:pt>
                <c:pt idx="10">
                  <c:v>-39.036098596475256</c:v>
                </c:pt>
                <c:pt idx="11">
                  <c:v>-39.42827685046505</c:v>
                </c:pt>
                <c:pt idx="12">
                  <c:v>-37.47778705928172</c:v>
                </c:pt>
                <c:pt idx="13">
                  <c:v>-34.48115429036803</c:v>
                </c:pt>
                <c:pt idx="14">
                  <c:v>-31.578629964969508</c:v>
                </c:pt>
                <c:pt idx="15">
                  <c:v>-29.008601893051605</c:v>
                </c:pt>
                <c:pt idx="16">
                  <c:v>-26.744146160267185</c:v>
                </c:pt>
                <c:pt idx="17">
                  <c:v>-24.72436644870383</c:v>
                </c:pt>
                <c:pt idx="18">
                  <c:v>-22.898093515238397</c:v>
                </c:pt>
                <c:pt idx="19">
                  <c:v>-21.22559175708428</c:v>
                </c:pt>
                <c:pt idx="20">
                  <c:v>-19.678970246033927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3489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Return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'W8IO-UR5EAZ-16V_04mm'!$I$2:$I$22</c:f>
              <c:numCache>
                <c:ptCount val="21"/>
                <c:pt idx="0">
                  <c:v>35.3429738197362</c:v>
                </c:pt>
                <c:pt idx="1">
                  <c:v>38.95699154397849</c:v>
                </c:pt>
                <c:pt idx="2">
                  <c:v>45.079064290571836</c:v>
                </c:pt>
                <c:pt idx="3">
                  <c:v>76.99453620667035</c:v>
                </c:pt>
                <c:pt idx="4">
                  <c:v>45.53352049338542</c:v>
                </c:pt>
                <c:pt idx="5">
                  <c:v>39.73998404398007</c:v>
                </c:pt>
                <c:pt idx="6">
                  <c:v>36.51864673721291</c:v>
                </c:pt>
                <c:pt idx="7">
                  <c:v>34.397553988590005</c:v>
                </c:pt>
                <c:pt idx="8">
                  <c:v>32.92990799088146</c:v>
                </c:pt>
                <c:pt idx="9">
                  <c:v>31.93497514723266</c:v>
                </c:pt>
                <c:pt idx="10">
                  <c:v>31.33828232190424</c:v>
                </c:pt>
                <c:pt idx="11">
                  <c:v>31.1305256675699</c:v>
                </c:pt>
                <c:pt idx="12">
                  <c:v>31.358186637186503</c:v>
                </c:pt>
                <c:pt idx="13">
                  <c:v>32.15151345515378</c:v>
                </c:pt>
                <c:pt idx="14">
                  <c:v>33.81798039606659</c:v>
                </c:pt>
                <c:pt idx="15">
                  <c:v>37.20361267397252</c:v>
                </c:pt>
                <c:pt idx="16">
                  <c:v>45.95898497693176</c:v>
                </c:pt>
                <c:pt idx="17">
                  <c:v>40.75428560400715</c:v>
                </c:pt>
                <c:pt idx="18">
                  <c:v>31.936830957361177</c:v>
                </c:pt>
                <c:pt idx="19">
                  <c:v>26.728841118203377</c:v>
                </c:pt>
                <c:pt idx="20">
                  <c:v>22.85514692369592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'W8IO-UR5EAZ-16V_04mm'!$I$31:$I$51</c:f>
              <c:numCache>
                <c:ptCount val="21"/>
                <c:pt idx="0">
                  <c:v>34.98512064145461</c:v>
                </c:pt>
                <c:pt idx="1">
                  <c:v>33.52002829984947</c:v>
                </c:pt>
                <c:pt idx="2">
                  <c:v>32.51828982535271</c:v>
                </c:pt>
                <c:pt idx="3">
                  <c:v>31.923453371955958</c:v>
                </c:pt>
                <c:pt idx="4">
                  <c:v>31.735964070452113</c:v>
                </c:pt>
                <c:pt idx="5">
                  <c:v>32.016569310849626</c:v>
                </c:pt>
                <c:pt idx="6">
                  <c:v>32.92120049520819</c:v>
                </c:pt>
                <c:pt idx="7">
                  <c:v>34.81255186972814</c:v>
                </c:pt>
                <c:pt idx="8">
                  <c:v>38.63250486112321</c:v>
                </c:pt>
                <c:pt idx="9">
                  <c:v>44.35912552706412</c:v>
                </c:pt>
                <c:pt idx="10">
                  <c:v>36.51779769294495</c:v>
                </c:pt>
                <c:pt idx="11">
                  <c:v>29.903827421477978</c:v>
                </c:pt>
                <c:pt idx="12">
                  <c:v>25.297172086472678</c:v>
                </c:pt>
                <c:pt idx="13">
                  <c:v>21.673486597042974</c:v>
                </c:pt>
                <c:pt idx="14">
                  <c:v>18.629579649869356</c:v>
                </c:pt>
                <c:pt idx="15">
                  <c:v>15.976695081662683</c:v>
                </c:pt>
                <c:pt idx="16">
                  <c:v>13.618576828134707</c:v>
                </c:pt>
                <c:pt idx="17">
                  <c:v>11.503252384122407</c:v>
                </c:pt>
                <c:pt idx="18">
                  <c:v>9.604441706346684</c:v>
                </c:pt>
                <c:pt idx="19">
                  <c:v>7.9127994910009125</c:v>
                </c:pt>
                <c:pt idx="20">
                  <c:v>6.426396550909174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0835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'W8IO-UR5EAZ-16V_04mm'!$J$2:$J$22</c:f>
              <c:numCache>
                <c:ptCount val="21"/>
                <c:pt idx="0">
                  <c:v>0.0012692594067934026</c:v>
                </c:pt>
                <c:pt idx="1">
                  <c:v>0.0008725531925146603</c:v>
                </c:pt>
                <c:pt idx="2">
                  <c:v>0.0005522208087263855</c:v>
                </c:pt>
                <c:pt idx="3">
                  <c:v>0.0003069911389658043</c:v>
                </c:pt>
                <c:pt idx="4">
                  <c:v>0.00013486045644634526</c:v>
                </c:pt>
                <c:pt idx="5">
                  <c:v>3.3547003847704527E-05</c:v>
                </c:pt>
                <c:pt idx="6">
                  <c:v>8.676222771253997E-08</c:v>
                </c:pt>
                <c:pt idx="7">
                  <c:v>3.085135300061691E-05</c:v>
                </c:pt>
                <c:pt idx="8">
                  <c:v>0.00012146141465410221</c:v>
                </c:pt>
                <c:pt idx="9">
                  <c:v>0.0002668599114967148</c:v>
                </c:pt>
                <c:pt idx="10">
                  <c:v>0.0004611146946933308</c:v>
                </c:pt>
                <c:pt idx="11">
                  <c:v>0.0006974332187632315</c:v>
                </c:pt>
                <c:pt idx="12">
                  <c:v>0.0009682066183452953</c:v>
                </c:pt>
                <c:pt idx="13">
                  <c:v>0.0012647852902936908</c:v>
                </c:pt>
                <c:pt idx="14">
                  <c:v>0.0015780029479407305</c:v>
                </c:pt>
                <c:pt idx="15">
                  <c:v>0.001897569126222069</c:v>
                </c:pt>
                <c:pt idx="16">
                  <c:v>0.0022126062653349305</c:v>
                </c:pt>
                <c:pt idx="17">
                  <c:v>0.002511556622781772</c:v>
                </c:pt>
                <c:pt idx="18">
                  <c:v>0.0027824406606528776</c:v>
                </c:pt>
                <c:pt idx="19">
                  <c:v>0.0030134790850713717</c:v>
                </c:pt>
                <c:pt idx="20">
                  <c:v>0.003192388140307715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'W8IO-UR5EAZ-16V_04mm'!$J$31:$J$51</c:f>
              <c:numCache>
                <c:ptCount val="21"/>
                <c:pt idx="0">
                  <c:v>0.002889999071618609</c:v>
                </c:pt>
                <c:pt idx="1">
                  <c:v>0.0029202708963506083</c:v>
                </c:pt>
                <c:pt idx="2">
                  <c:v>0.002877064519354873</c:v>
                </c:pt>
                <c:pt idx="3">
                  <c:v>0.002755114148506477</c:v>
                </c:pt>
                <c:pt idx="4">
                  <c:v>0.00255299077691941</c:v>
                </c:pt>
                <c:pt idx="5">
                  <c:v>0.0022748491618631923</c:v>
                </c:pt>
                <c:pt idx="6">
                  <c:v>0.0019320645117025421</c:v>
                </c:pt>
                <c:pt idx="7">
                  <c:v>0.0015456511324265123</c:v>
                </c:pt>
                <c:pt idx="8">
                  <c:v>0.0011491516553687482</c:v>
                </c:pt>
                <c:pt idx="9">
                  <c:v>0.0007915603655084064</c:v>
                </c:pt>
                <c:pt idx="10">
                  <c:v>0.0005422525012919655</c:v>
                </c:pt>
                <c:pt idx="11">
                  <c:v>0.0004954289691876227</c:v>
                </c:pt>
                <c:pt idx="12">
                  <c:v>0.0007763265178904663</c:v>
                </c:pt>
                <c:pt idx="13">
                  <c:v>0.0015479120302833798</c:v>
                </c:pt>
                <c:pt idx="14">
                  <c:v>0.0030204547146656024</c:v>
                </c:pt>
                <c:pt idx="15">
                  <c:v>0.005460055990048769</c:v>
                </c:pt>
                <c:pt idx="16">
                  <c:v>0.00920088618186277</c:v>
                </c:pt>
                <c:pt idx="17">
                  <c:v>0.014658190779431566</c:v>
                </c:pt>
                <c:pt idx="18">
                  <c:v>0.022340428682143663</c:v>
                </c:pt>
                <c:pt idx="19">
                  <c:v>0.032875158595448505</c:v>
                </c:pt>
                <c:pt idx="20">
                  <c:v>0.04701494291825475</c:v>
                </c:pt>
              </c:numCache>
            </c:numRef>
          </c:val>
          <c:smooth val="0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86939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 Factor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'W8IO-UR5EAZ-16V_04mm'!$A$25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'W8IO-UR5EAZ-16V_04mm'!$M$2:$M$22</c:f>
              <c:numCache>
                <c:ptCount val="21"/>
                <c:pt idx="0">
                  <c:v>0.999707784924222</c:v>
                </c:pt>
                <c:pt idx="1">
                  <c:v>0.9998728545434473</c:v>
                </c:pt>
                <c:pt idx="2">
                  <c:v>0.9999689477144674</c:v>
                </c:pt>
                <c:pt idx="3">
                  <c:v>0.999999980022259</c:v>
                </c:pt>
                <c:pt idx="4">
                  <c:v>0.9999720328668119</c:v>
                </c:pt>
                <c:pt idx="5">
                  <c:v>0.9998938300542115</c:v>
                </c:pt>
                <c:pt idx="6">
                  <c:v>0.9997770870361535</c:v>
                </c:pt>
                <c:pt idx="7">
                  <c:v>0.9996367173966477</c:v>
                </c:pt>
                <c:pt idx="8">
                  <c:v>0.9994906583382045</c:v>
                </c:pt>
                <c:pt idx="9">
                  <c:v>0.9993595245532813</c:v>
                </c:pt>
                <c:pt idx="10">
                  <c:v>0.9992651955668076</c:v>
                </c:pt>
                <c:pt idx="11">
                  <c:v>0.999229189835006</c:v>
                </c:pt>
                <c:pt idx="12">
                  <c:v>0.999268555571339</c:v>
                </c:pt>
                <c:pt idx="13">
                  <c:v>0.9993906754807833</c:v>
                </c:pt>
                <c:pt idx="14">
                  <c:v>0.9995848529460013</c:v>
                </c:pt>
                <c:pt idx="15">
                  <c:v>0.9998096123678403</c:v>
                </c:pt>
                <c:pt idx="16">
                  <c:v>0.9999746427879583</c:v>
                </c:pt>
                <c:pt idx="17">
                  <c:v>0.9999159434734852</c:v>
                </c:pt>
                <c:pt idx="18">
                  <c:v>0.9993597981802677</c:v>
                </c:pt>
                <c:pt idx="19">
                  <c:v>0.9978761888907631</c:v>
                </c:pt>
                <c:pt idx="20">
                  <c:v>0.9948181443873029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'W8IO-UR5EAZ-16V_04mm'!$A$54</c:f>
              <c:strCache>
                <c:ptCount val="1"/>
                <c:pt idx="0">
                  <c:v>W8IO-UR5EAZ-16V_wet_02mm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'W8IO-UR5EAZ-16V_04mm'!$A$31:$A$51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'W8IO-UR5EAZ-16V_04mm'!$M$31:$M$51</c:f>
              <c:numCache>
                <c:ptCount val="21"/>
                <c:pt idx="0">
                  <c:v>0.9996826869482897</c:v>
                </c:pt>
                <c:pt idx="1">
                  <c:v>0.9995553716298639</c:v>
                </c:pt>
                <c:pt idx="2">
                  <c:v>0.9994400219324838</c:v>
                </c:pt>
                <c:pt idx="3">
                  <c:v>0.9993578231244393</c:v>
                </c:pt>
                <c:pt idx="4">
                  <c:v>0.9993294925726958</c:v>
                </c:pt>
                <c:pt idx="5">
                  <c:v>0.9993714453133842</c:v>
                </c:pt>
                <c:pt idx="6">
                  <c:v>0.9994896360964776</c:v>
                </c:pt>
                <c:pt idx="7">
                  <c:v>0.9996698245236884</c:v>
                </c:pt>
                <c:pt idx="8">
                  <c:v>0.999862990868329</c:v>
                </c:pt>
                <c:pt idx="9">
                  <c:v>0.9999633488633946</c:v>
                </c:pt>
                <c:pt idx="10">
                  <c:v>0.9997770434524831</c:v>
                </c:pt>
                <c:pt idx="11">
                  <c:v>0.9989776084348421</c:v>
                </c:pt>
                <c:pt idx="12">
                  <c:v>0.9970468684642533</c:v>
                </c:pt>
                <c:pt idx="13">
                  <c:v>0.9931977695631008</c:v>
                </c:pt>
                <c:pt idx="14">
                  <c:v>0.9862898554087177</c:v>
                </c:pt>
                <c:pt idx="15">
                  <c:v>0.9747459816420811</c:v>
                </c:pt>
                <c:pt idx="16">
                  <c:v>0.9565347364611091</c:v>
                </c:pt>
                <c:pt idx="17">
                  <c:v>0.9292584190040312</c:v>
                </c:pt>
                <c:pt idx="18">
                  <c:v>0.8904642643453256</c:v>
                </c:pt>
                <c:pt idx="19">
                  <c:v>0.8382962651370214</c:v>
                </c:pt>
                <c:pt idx="20">
                  <c:v>0.7723014081076424</c:v>
                </c:pt>
              </c:numCache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78117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0</xdr:rowOff>
    </xdr:from>
    <xdr:to>
      <xdr:col>18</xdr:col>
      <xdr:colOff>0</xdr:colOff>
      <xdr:row>65</xdr:row>
      <xdr:rowOff>152400</xdr:rowOff>
    </xdr:to>
    <xdr:graphicFrame>
      <xdr:nvGraphicFramePr>
        <xdr:cNvPr id="1" name="Chart 3"/>
        <xdr:cNvGraphicFramePr/>
      </xdr:nvGraphicFramePr>
      <xdr:xfrm>
        <a:off x="2466975" y="7124700"/>
        <a:ext cx="10382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66</xdr:row>
      <xdr:rowOff>0</xdr:rowOff>
    </xdr:from>
    <xdr:to>
      <xdr:col>18</xdr:col>
      <xdr:colOff>0</xdr:colOff>
      <xdr:row>87</xdr:row>
      <xdr:rowOff>152400</xdr:rowOff>
    </xdr:to>
    <xdr:graphicFrame>
      <xdr:nvGraphicFramePr>
        <xdr:cNvPr id="2" name="Chart 4"/>
        <xdr:cNvGraphicFramePr/>
      </xdr:nvGraphicFramePr>
      <xdr:xfrm>
        <a:off x="2466975" y="10687050"/>
        <a:ext cx="10382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0</xdr:row>
      <xdr:rowOff>9525</xdr:rowOff>
    </xdr:from>
    <xdr:to>
      <xdr:col>18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2466975" y="9525"/>
        <a:ext cx="103822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18</xdr:col>
      <xdr:colOff>0</xdr:colOff>
      <xdr:row>110</xdr:row>
      <xdr:rowOff>38100</xdr:rowOff>
    </xdr:to>
    <xdr:graphicFrame>
      <xdr:nvGraphicFramePr>
        <xdr:cNvPr id="4" name="Chart 6"/>
        <xdr:cNvGraphicFramePr/>
      </xdr:nvGraphicFramePr>
      <xdr:xfrm>
        <a:off x="2457450" y="14249400"/>
        <a:ext cx="10391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110</xdr:row>
      <xdr:rowOff>47625</xdr:rowOff>
    </xdr:from>
    <xdr:to>
      <xdr:col>18</xdr:col>
      <xdr:colOff>0</xdr:colOff>
      <xdr:row>132</xdr:row>
      <xdr:rowOff>76200</xdr:rowOff>
    </xdr:to>
    <xdr:graphicFrame>
      <xdr:nvGraphicFramePr>
        <xdr:cNvPr id="5" name="Chart 7"/>
        <xdr:cNvGraphicFramePr/>
      </xdr:nvGraphicFramePr>
      <xdr:xfrm>
        <a:off x="2466975" y="17859375"/>
        <a:ext cx="103822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132</xdr:row>
      <xdr:rowOff>85725</xdr:rowOff>
    </xdr:from>
    <xdr:to>
      <xdr:col>18</xdr:col>
      <xdr:colOff>0</xdr:colOff>
      <xdr:row>154</xdr:row>
      <xdr:rowOff>76200</xdr:rowOff>
    </xdr:to>
    <xdr:graphicFrame>
      <xdr:nvGraphicFramePr>
        <xdr:cNvPr id="6" name="Chart 8"/>
        <xdr:cNvGraphicFramePr/>
      </xdr:nvGraphicFramePr>
      <xdr:xfrm>
        <a:off x="2466975" y="21459825"/>
        <a:ext cx="103822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220</xdr:row>
      <xdr:rowOff>76200</xdr:rowOff>
    </xdr:from>
    <xdr:to>
      <xdr:col>17</xdr:col>
      <xdr:colOff>685800</xdr:colOff>
      <xdr:row>242</xdr:row>
      <xdr:rowOff>76200</xdr:rowOff>
    </xdr:to>
    <xdr:graphicFrame>
      <xdr:nvGraphicFramePr>
        <xdr:cNvPr id="7" name="Chart 9"/>
        <xdr:cNvGraphicFramePr/>
      </xdr:nvGraphicFramePr>
      <xdr:xfrm>
        <a:off x="2466975" y="35699700"/>
        <a:ext cx="9667875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154</xdr:row>
      <xdr:rowOff>76200</xdr:rowOff>
    </xdr:from>
    <xdr:to>
      <xdr:col>17</xdr:col>
      <xdr:colOff>685800</xdr:colOff>
      <xdr:row>176</xdr:row>
      <xdr:rowOff>66675</xdr:rowOff>
    </xdr:to>
    <xdr:graphicFrame>
      <xdr:nvGraphicFramePr>
        <xdr:cNvPr id="8" name="Chart 10"/>
        <xdr:cNvGraphicFramePr/>
      </xdr:nvGraphicFramePr>
      <xdr:xfrm>
        <a:off x="2457450" y="25012650"/>
        <a:ext cx="967740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176</xdr:row>
      <xdr:rowOff>76200</xdr:rowOff>
    </xdr:from>
    <xdr:to>
      <xdr:col>17</xdr:col>
      <xdr:colOff>685800</xdr:colOff>
      <xdr:row>198</xdr:row>
      <xdr:rowOff>66675</xdr:rowOff>
    </xdr:to>
    <xdr:graphicFrame>
      <xdr:nvGraphicFramePr>
        <xdr:cNvPr id="9" name="Chart 11"/>
        <xdr:cNvGraphicFramePr/>
      </xdr:nvGraphicFramePr>
      <xdr:xfrm>
        <a:off x="2466975" y="28575000"/>
        <a:ext cx="9667875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198</xdr:row>
      <xdr:rowOff>66675</xdr:rowOff>
    </xdr:from>
    <xdr:to>
      <xdr:col>18</xdr:col>
      <xdr:colOff>0</xdr:colOff>
      <xdr:row>220</xdr:row>
      <xdr:rowOff>76200</xdr:rowOff>
    </xdr:to>
    <xdr:graphicFrame>
      <xdr:nvGraphicFramePr>
        <xdr:cNvPr id="10" name="Chart 13"/>
        <xdr:cNvGraphicFramePr/>
      </xdr:nvGraphicFramePr>
      <xdr:xfrm>
        <a:off x="2466975" y="32127825"/>
        <a:ext cx="10382250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18</xdr:col>
      <xdr:colOff>0</xdr:colOff>
      <xdr:row>43</xdr:row>
      <xdr:rowOff>152400</xdr:rowOff>
    </xdr:to>
    <xdr:graphicFrame>
      <xdr:nvGraphicFramePr>
        <xdr:cNvPr id="11" name="Chart 14"/>
        <xdr:cNvGraphicFramePr/>
      </xdr:nvGraphicFramePr>
      <xdr:xfrm>
        <a:off x="2466975" y="3562350"/>
        <a:ext cx="1038225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tabSelected="1" workbookViewId="0" topLeftCell="A1">
      <selection activeCell="A55" sqref="A55:D55"/>
    </sheetView>
  </sheetViews>
  <sheetFormatPr defaultColWidth="9.00390625" defaultRowHeight="12.75"/>
  <cols>
    <col min="2" max="3" width="5.625" style="0" customWidth="1"/>
    <col min="4" max="4" width="12.00390625" style="0" bestFit="1" customWidth="1"/>
    <col min="14" max="14" width="10.00390625" style="0" customWidth="1"/>
    <col min="18" max="18" width="18.375" style="0" customWidth="1"/>
  </cols>
  <sheetData>
    <row r="1" spans="1:14" ht="12.75">
      <c r="A1" s="1" t="s">
        <v>15</v>
      </c>
      <c r="B1" s="1" t="s">
        <v>16</v>
      </c>
      <c r="C1" s="1" t="s">
        <v>17</v>
      </c>
      <c r="D1" s="5"/>
      <c r="E1" s="7" t="s">
        <v>0</v>
      </c>
      <c r="F1" s="7" t="s">
        <v>1</v>
      </c>
      <c r="G1" s="7" t="s">
        <v>2</v>
      </c>
      <c r="H1" s="7" t="s">
        <v>3</v>
      </c>
      <c r="I1" s="7" t="s">
        <v>9</v>
      </c>
      <c r="J1" s="7" t="s">
        <v>7</v>
      </c>
      <c r="K1" s="8" t="s">
        <v>5</v>
      </c>
      <c r="L1" s="7" t="s">
        <v>6</v>
      </c>
      <c r="M1" s="7" t="s">
        <v>4</v>
      </c>
      <c r="N1" s="7" t="s">
        <v>8</v>
      </c>
    </row>
    <row r="2" spans="1:14" ht="12.75">
      <c r="A2" s="9">
        <v>144</v>
      </c>
      <c r="B2" s="9">
        <v>48.18534</v>
      </c>
      <c r="C2" s="9">
        <v>0.0674256</v>
      </c>
      <c r="D2" s="6"/>
      <c r="F2">
        <f>SQRT(B2^2+C2^2)</f>
        <v>48.18538717419561</v>
      </c>
      <c r="G2" s="3">
        <f>SQRT((B2-A28)^2+ABS(C2)^2)/SQRT((B2+A28)^2+ABS(C2)^2)</f>
        <v>0.0170942995111815</v>
      </c>
      <c r="H2" s="3">
        <f>(1+G2)/(1-G2)</f>
        <v>1.0347831933473988</v>
      </c>
      <c r="I2">
        <f>-20*LOG(G2)</f>
        <v>35.3429738197362</v>
      </c>
      <c r="J2">
        <f>-10*LOG(1-G2^2)</f>
        <v>0.0012692594067934026</v>
      </c>
      <c r="K2">
        <f>20*LOG(G2)</f>
        <v>-35.3429738197362</v>
      </c>
      <c r="L2" s="4">
        <f>100*(1-G2^2)</f>
        <v>99.9707784924222</v>
      </c>
      <c r="M2">
        <f>1-G2^2</f>
        <v>0.999707784924222</v>
      </c>
      <c r="N2">
        <f aca="true" t="shared" si="0" ref="N2:N22">D2-J2</f>
        <v>-0.0012692594067934026</v>
      </c>
    </row>
    <row r="3" spans="1:14" ht="12.75">
      <c r="A3" s="9">
        <v>144.05</v>
      </c>
      <c r="B3" s="9">
        <v>48.46947</v>
      </c>
      <c r="C3" s="9">
        <v>0.09378401</v>
      </c>
      <c r="D3" s="6"/>
      <c r="E3" s="2">
        <f>A3/(B2+B4)*SQRT(((B4-B2)/(A4-A2))^2+(ABS(C4-C2)/(A4-A2)+ABS(C3)/A3)^2)</f>
        <v>8.458288279121561</v>
      </c>
      <c r="F3">
        <f aca="true" t="shared" si="1" ref="F3:F51">SQRT(B3^2+C3^2)</f>
        <v>48.46956073167397</v>
      </c>
      <c r="G3" s="3">
        <f>SQRT((B3-A28)^2+ABS(C3)^2)/SQRT((B3+A28)^2+ABS(C3)^2)</f>
        <v>0.014173659222952547</v>
      </c>
      <c r="H3" s="3">
        <f aca="true" t="shared" si="2" ref="H3:H51">(1+G3)/(1-G3)</f>
        <v>1.0287548803205655</v>
      </c>
      <c r="I3">
        <f aca="true" t="shared" si="3" ref="I3:I51">-20*LOG(G3)</f>
        <v>36.97036026367631</v>
      </c>
      <c r="J3">
        <f aca="true" t="shared" si="4" ref="J3:J51">-10*LOG(1-G3^2)</f>
        <v>0.0008725531925146603</v>
      </c>
      <c r="K3">
        <f aca="true" t="shared" si="5" ref="K3:K51">20*LOG(G3)</f>
        <v>-36.97036026367631</v>
      </c>
      <c r="L3" s="4">
        <f aca="true" t="shared" si="6" ref="L3:L51">100*(1-G3^2)</f>
        <v>99.97991073842316</v>
      </c>
      <c r="M3">
        <f aca="true" t="shared" si="7" ref="M3:M51">1-G3^2</f>
        <v>0.9997991073842316</v>
      </c>
      <c r="N3">
        <f t="shared" si="0"/>
        <v>-0.0008725531925146603</v>
      </c>
    </row>
    <row r="4" spans="1:14" ht="12.75">
      <c r="A4" s="9">
        <v>144.1</v>
      </c>
      <c r="B4" s="9">
        <v>48.75318</v>
      </c>
      <c r="C4" s="9">
        <v>0.106698</v>
      </c>
      <c r="D4" s="6"/>
      <c r="E4" s="2">
        <f aca="true" t="shared" si="8" ref="E4:E50">A4/(B3+B5)*SQRT(((B5-B3)/(A5-A3))^2+(ABS(C5-C3)/(A5-A3)+ABS(C4)/A4)^2)</f>
        <v>8.363825461213898</v>
      </c>
      <c r="F4">
        <f t="shared" si="1"/>
        <v>48.753296755969274</v>
      </c>
      <c r="G4" s="3">
        <f>SQRT((B4-A28)^2+ABS(C4)^2)/SQRT((B4+A28)^2+ABS(C4)^2)</f>
        <v>0.011275879413716912</v>
      </c>
      <c r="H4" s="3">
        <f t="shared" si="2"/>
        <v>1.0228089497948742</v>
      </c>
      <c r="I4">
        <f t="shared" si="3"/>
        <v>38.95699154397849</v>
      </c>
      <c r="J4">
        <f t="shared" si="4"/>
        <v>0.0005522208087263855</v>
      </c>
      <c r="K4">
        <f t="shared" si="5"/>
        <v>-38.95699154397849</v>
      </c>
      <c r="L4" s="4">
        <f t="shared" si="6"/>
        <v>99.98728545434473</v>
      </c>
      <c r="M4">
        <f t="shared" si="7"/>
        <v>0.9998728545434473</v>
      </c>
      <c r="N4">
        <f t="shared" si="0"/>
        <v>-0.0005522208087263855</v>
      </c>
    </row>
    <row r="5" spans="1:14" ht="12.75">
      <c r="A5" s="9">
        <v>144.15</v>
      </c>
      <c r="B5" s="9">
        <v>49.03528</v>
      </c>
      <c r="C5" s="9">
        <v>0.1056164</v>
      </c>
      <c r="D5" s="6"/>
      <c r="E5" s="2">
        <f t="shared" si="8"/>
        <v>8.258023158271817</v>
      </c>
      <c r="F5">
        <f t="shared" si="1"/>
        <v>49.035393742707406</v>
      </c>
      <c r="G5" s="3">
        <f>SQRT((B5-A28)^2+ABS(C5)^2)/SQRT((B5+A28)^2+ABS(C5)^2)</f>
        <v>0.008407426701227665</v>
      </c>
      <c r="H5" s="3">
        <f t="shared" si="2"/>
        <v>1.016957421682291</v>
      </c>
      <c r="I5">
        <f t="shared" si="3"/>
        <v>41.506738206442265</v>
      </c>
      <c r="J5">
        <f t="shared" si="4"/>
        <v>0.0003069911389658043</v>
      </c>
      <c r="K5">
        <f t="shared" si="5"/>
        <v>-41.506738206442265</v>
      </c>
      <c r="L5" s="4">
        <f t="shared" si="6"/>
        <v>99.99293151762635</v>
      </c>
      <c r="M5">
        <f t="shared" si="7"/>
        <v>0.9999293151762635</v>
      </c>
      <c r="N5">
        <f t="shared" si="0"/>
        <v>-0.0003069911389658043</v>
      </c>
    </row>
    <row r="6" spans="1:14" ht="12.75">
      <c r="A6" s="9">
        <v>144.2</v>
      </c>
      <c r="B6" s="9">
        <v>49.31474</v>
      </c>
      <c r="C6" s="9">
        <v>0.09005857</v>
      </c>
      <c r="D6" s="6"/>
      <c r="E6" s="2">
        <f t="shared" si="8"/>
        <v>8.140040650775743</v>
      </c>
      <c r="F6">
        <f t="shared" si="1"/>
        <v>49.31482223240423</v>
      </c>
      <c r="G6" s="3">
        <f>SQRT((B6-A28)^2+ABS(C6)^2)/SQRT((B6+A28)^2+ABS(C6)^2)</f>
        <v>0.0055724577640912255</v>
      </c>
      <c r="H6" s="3">
        <f t="shared" si="2"/>
        <v>1.0112073681136424</v>
      </c>
      <c r="I6">
        <f t="shared" si="3"/>
        <v>45.079064290571836</v>
      </c>
      <c r="J6">
        <f t="shared" si="4"/>
        <v>0.00013486045644634526</v>
      </c>
      <c r="K6">
        <f t="shared" si="5"/>
        <v>-45.079064290571836</v>
      </c>
      <c r="L6" s="4">
        <f t="shared" si="6"/>
        <v>99.99689477144675</v>
      </c>
      <c r="M6">
        <f t="shared" si="7"/>
        <v>0.9999689477144674</v>
      </c>
      <c r="N6">
        <f t="shared" si="0"/>
        <v>-0.00013486045644634526</v>
      </c>
    </row>
    <row r="7" spans="1:14" ht="12.75">
      <c r="A7" s="9">
        <v>144.25</v>
      </c>
      <c r="B7" s="9">
        <v>49.59011</v>
      </c>
      <c r="C7" s="9">
        <v>0.05963861</v>
      </c>
      <c r="D7" s="6"/>
      <c r="E7" s="2">
        <f t="shared" si="8"/>
        <v>8.005642922391708</v>
      </c>
      <c r="F7">
        <f t="shared" si="1"/>
        <v>49.59014586161149</v>
      </c>
      <c r="G7" s="3">
        <f>SQRT((B7-A28)^2+ABS(C7)^2)/SQRT((B7+A28)^2+ABS(C7)^2)</f>
        <v>0.002779290064695742</v>
      </c>
      <c r="H7" s="3">
        <f t="shared" si="2"/>
        <v>1.0055740720925783</v>
      </c>
      <c r="I7">
        <f t="shared" si="3"/>
        <v>51.12132250149594</v>
      </c>
      <c r="J7">
        <f t="shared" si="4"/>
        <v>3.3547003847704527E-05</v>
      </c>
      <c r="K7">
        <f t="shared" si="5"/>
        <v>-51.12132250149594</v>
      </c>
      <c r="L7" s="4">
        <f t="shared" si="6"/>
        <v>99.99922755467364</v>
      </c>
      <c r="M7">
        <f t="shared" si="7"/>
        <v>0.9999922755467363</v>
      </c>
      <c r="N7">
        <f t="shared" si="0"/>
        <v>-3.3547003847704527E-05</v>
      </c>
    </row>
    <row r="8" spans="1:14" ht="12.75">
      <c r="A8" s="9">
        <v>144.3</v>
      </c>
      <c r="B8" s="9">
        <v>49.85987</v>
      </c>
      <c r="C8" s="9">
        <v>0.01409407</v>
      </c>
      <c r="D8" s="6"/>
      <c r="E8" s="2">
        <f t="shared" si="8"/>
        <v>7.854732986736623</v>
      </c>
      <c r="F8">
        <f t="shared" si="1"/>
        <v>49.859871992010866</v>
      </c>
      <c r="G8" s="3">
        <f>SQRT((B8-A28)^2+ABS(C8)^2)/SQRT((B8+A28)^2+ABS(C8)^2)</f>
        <v>0.00014134263702308413</v>
      </c>
      <c r="H8" s="3">
        <f t="shared" si="2"/>
        <v>1.0002827252351765</v>
      </c>
      <c r="I8">
        <f t="shared" si="3"/>
        <v>76.99453620667035</v>
      </c>
      <c r="J8">
        <f t="shared" si="4"/>
        <v>8.676222771253997E-08</v>
      </c>
      <c r="K8">
        <f t="shared" si="5"/>
        <v>-76.99453620667035</v>
      </c>
      <c r="L8" s="4">
        <f t="shared" si="6"/>
        <v>99.9999980022259</v>
      </c>
      <c r="M8">
        <f t="shared" si="7"/>
        <v>0.999999980022259</v>
      </c>
      <c r="N8">
        <f t="shared" si="0"/>
        <v>-8.676222771253997E-08</v>
      </c>
    </row>
    <row r="9" spans="1:14" ht="12.75">
      <c r="A9" s="9">
        <v>144.35</v>
      </c>
      <c r="B9" s="9">
        <v>50.12236</v>
      </c>
      <c r="C9" s="9">
        <v>-0.04668832</v>
      </c>
      <c r="D9" s="6"/>
      <c r="E9" s="2">
        <f t="shared" si="8"/>
        <v>7.68523220973156</v>
      </c>
      <c r="F9">
        <f t="shared" si="1"/>
        <v>50.122381744773705</v>
      </c>
      <c r="G9" s="3">
        <f>SQRT((B9-A28)^2+ABS(C9)^2)/SQRT((B9+A28)^2+ABS(C9)^2)</f>
        <v>0.002665288224547424</v>
      </c>
      <c r="H9" s="3">
        <f t="shared" si="2"/>
        <v>1.0053448219400742</v>
      </c>
      <c r="I9">
        <f t="shared" si="3"/>
        <v>51.485116388942785</v>
      </c>
      <c r="J9">
        <f t="shared" si="4"/>
        <v>3.085135300061691E-05</v>
      </c>
      <c r="K9">
        <f t="shared" si="5"/>
        <v>-51.485116388942785</v>
      </c>
      <c r="L9" s="4">
        <f t="shared" si="6"/>
        <v>99.99928962386801</v>
      </c>
      <c r="M9">
        <f t="shared" si="7"/>
        <v>0.99999289623868</v>
      </c>
      <c r="N9">
        <f t="shared" si="0"/>
        <v>-3.085135300061691E-05</v>
      </c>
    </row>
    <row r="10" spans="1:14" ht="12.75">
      <c r="A10" s="9">
        <v>144.4</v>
      </c>
      <c r="B10" s="9">
        <v>50.37571</v>
      </c>
      <c r="C10" s="9">
        <v>-0.122617</v>
      </c>
      <c r="D10" s="6"/>
      <c r="E10" s="2">
        <f t="shared" si="8"/>
        <v>7.498114374272554</v>
      </c>
      <c r="F10">
        <f t="shared" si="1"/>
        <v>50.37585922773714</v>
      </c>
      <c r="G10" s="3">
        <f>SQRT((B10-A28)^2+ABS(C10)^2)/SQRT((B10+A28)^2+ABS(C10)^2)</f>
        <v>0.005288396088425415</v>
      </c>
      <c r="H10" s="3">
        <f t="shared" si="2"/>
        <v>1.0106330238184202</v>
      </c>
      <c r="I10">
        <f t="shared" si="3"/>
        <v>45.53352049338542</v>
      </c>
      <c r="J10">
        <f t="shared" si="4"/>
        <v>0.00012146141465410221</v>
      </c>
      <c r="K10">
        <f t="shared" si="5"/>
        <v>-45.53352049338542</v>
      </c>
      <c r="L10" s="4">
        <f t="shared" si="6"/>
        <v>99.99720328668118</v>
      </c>
      <c r="M10">
        <f t="shared" si="7"/>
        <v>0.9999720328668119</v>
      </c>
      <c r="N10">
        <f t="shared" si="0"/>
        <v>-0.00012146141465410221</v>
      </c>
    </row>
    <row r="11" spans="1:14" ht="12.75">
      <c r="A11" s="9">
        <v>144.45</v>
      </c>
      <c r="B11" s="9">
        <v>50.61814</v>
      </c>
      <c r="C11" s="9">
        <v>-0.2134601</v>
      </c>
      <c r="D11" s="6"/>
      <c r="E11" s="2">
        <f t="shared" si="8"/>
        <v>7.292168046581805</v>
      </c>
      <c r="F11">
        <f t="shared" si="1"/>
        <v>50.618590085796455</v>
      </c>
      <c r="G11" s="3">
        <f>SQRT((B11-A28)^2+ABS(C11)^2)/SQRT((B11+A28)^2+ABS(C11)^2)</f>
        <v>0.007838678306905695</v>
      </c>
      <c r="H11" s="3">
        <f t="shared" si="2"/>
        <v>1.015801217272871</v>
      </c>
      <c r="I11">
        <f t="shared" si="3"/>
        <v>42.11514316571636</v>
      </c>
      <c r="J11">
        <f t="shared" si="4"/>
        <v>0.0002668599114967148</v>
      </c>
      <c r="K11">
        <f t="shared" si="5"/>
        <v>-42.11514316571636</v>
      </c>
      <c r="L11" s="4">
        <f t="shared" si="6"/>
        <v>99.99385551224009</v>
      </c>
      <c r="M11">
        <f t="shared" si="7"/>
        <v>0.9999385551224008</v>
      </c>
      <c r="N11">
        <f t="shared" si="0"/>
        <v>-0.0002668599114967148</v>
      </c>
    </row>
    <row r="12" spans="1:14" ht="12.75">
      <c r="A12" s="9">
        <v>144.5</v>
      </c>
      <c r="B12" s="9">
        <v>50.84754</v>
      </c>
      <c r="C12" s="9">
        <v>-0.3186723</v>
      </c>
      <c r="D12" s="6"/>
      <c r="E12" s="2">
        <f t="shared" si="8"/>
        <v>7.063590409207465</v>
      </c>
      <c r="F12">
        <f t="shared" si="1"/>
        <v>50.84853858358554</v>
      </c>
      <c r="G12" s="3">
        <f>SQRT((B12-A28)^2+ABS(C12)^2)/SQRT((B12+A28)^2+ABS(C12)^2)</f>
        <v>0.010303880132674819</v>
      </c>
      <c r="H12" s="3">
        <f t="shared" si="2"/>
        <v>1.020822310860542</v>
      </c>
      <c r="I12">
        <f t="shared" si="3"/>
        <v>39.73998404398007</v>
      </c>
      <c r="J12">
        <f t="shared" si="4"/>
        <v>0.0004611146946933308</v>
      </c>
      <c r="K12">
        <f t="shared" si="5"/>
        <v>-39.73998404398007</v>
      </c>
      <c r="L12" s="4">
        <f t="shared" si="6"/>
        <v>99.98938300542115</v>
      </c>
      <c r="M12">
        <f t="shared" si="7"/>
        <v>0.9998938300542115</v>
      </c>
      <c r="N12">
        <f t="shared" si="0"/>
        <v>-0.0004611146946933308</v>
      </c>
    </row>
    <row r="13" spans="1:14" ht="12.75">
      <c r="A13" s="9">
        <v>144.55</v>
      </c>
      <c r="B13" s="9">
        <v>51.06174</v>
      </c>
      <c r="C13" s="9">
        <v>-0.4374478</v>
      </c>
      <c r="D13" s="6"/>
      <c r="E13" s="2">
        <f t="shared" si="8"/>
        <v>6.812733140645933</v>
      </c>
      <c r="F13">
        <f t="shared" si="1"/>
        <v>51.06361378129563</v>
      </c>
      <c r="G13" s="3">
        <f>SQRT((B13-A28)^2+ABS(C13)^2)/SQRT((B13+A28)^2+ABS(C13)^2)</f>
        <v>0.012671899597739579</v>
      </c>
      <c r="H13" s="3">
        <f t="shared" si="2"/>
        <v>1.0256690751383997</v>
      </c>
      <c r="I13">
        <f t="shared" si="3"/>
        <v>37.943165535041786</v>
      </c>
      <c r="J13">
        <f t="shared" si="4"/>
        <v>0.0006974332187632315</v>
      </c>
      <c r="K13">
        <f t="shared" si="5"/>
        <v>-37.943165535041786</v>
      </c>
      <c r="L13" s="4">
        <f t="shared" si="6"/>
        <v>99.98394229605849</v>
      </c>
      <c r="M13">
        <f t="shared" si="7"/>
        <v>0.9998394229605848</v>
      </c>
      <c r="N13">
        <f t="shared" si="0"/>
        <v>-0.0006974332187632315</v>
      </c>
    </row>
    <row r="14" spans="1:14" ht="12.75">
      <c r="A14" s="9">
        <v>144.6</v>
      </c>
      <c r="B14" s="9">
        <v>51.25856</v>
      </c>
      <c r="C14" s="9">
        <v>-0.5686641</v>
      </c>
      <c r="D14" s="6"/>
      <c r="E14" s="2">
        <f t="shared" si="8"/>
        <v>6.537708958000145</v>
      </c>
      <c r="F14">
        <f t="shared" si="1"/>
        <v>51.26171429178144</v>
      </c>
      <c r="G14" s="3">
        <f>SQRT((B14-A28)^2+ABS(C14)^2)/SQRT((B14+A28)^2+ABS(C14)^2)</f>
        <v>0.014930270052698124</v>
      </c>
      <c r="H14" s="3">
        <f t="shared" si="2"/>
        <v>1.03031312322123</v>
      </c>
      <c r="I14">
        <f t="shared" si="3"/>
        <v>36.51864673721291</v>
      </c>
      <c r="J14">
        <f t="shared" si="4"/>
        <v>0.0009682066183452953</v>
      </c>
      <c r="K14">
        <f t="shared" si="5"/>
        <v>-36.51864673721291</v>
      </c>
      <c r="L14" s="4">
        <f t="shared" si="6"/>
        <v>99.97770870361535</v>
      </c>
      <c r="M14">
        <f t="shared" si="7"/>
        <v>0.9997770870361535</v>
      </c>
      <c r="N14">
        <f t="shared" si="0"/>
        <v>-0.0009682066183452953</v>
      </c>
    </row>
    <row r="15" spans="1:14" ht="12.75">
      <c r="A15" s="9">
        <v>144.65</v>
      </c>
      <c r="B15" s="9">
        <v>51.43566</v>
      </c>
      <c r="C15" s="9">
        <v>-0.7108014</v>
      </c>
      <c r="D15" s="6"/>
      <c r="E15" s="2">
        <f t="shared" si="8"/>
        <v>6.239981283932098</v>
      </c>
      <c r="F15">
        <f t="shared" si="1"/>
        <v>51.440571130828644</v>
      </c>
      <c r="G15" s="3">
        <f>SQRT((B15-A28)^2+ABS(C15)^2)/SQRT((B15+A28)^2+ABS(C15)^2)</f>
        <v>0.017064148759691002</v>
      </c>
      <c r="H15" s="3">
        <f t="shared" si="2"/>
        <v>1.0347207780409244</v>
      </c>
      <c r="I15">
        <f t="shared" si="3"/>
        <v>35.358307430085674</v>
      </c>
      <c r="J15">
        <f t="shared" si="4"/>
        <v>0.0012647852902936908</v>
      </c>
      <c r="K15">
        <f t="shared" si="5"/>
        <v>-35.358307430085674</v>
      </c>
      <c r="L15" s="4">
        <f t="shared" si="6"/>
        <v>99.97088148271072</v>
      </c>
      <c r="M15">
        <f t="shared" si="7"/>
        <v>0.9997088148271072</v>
      </c>
      <c r="N15">
        <f t="shared" si="0"/>
        <v>-0.0012647852902936908</v>
      </c>
    </row>
    <row r="16" spans="1:14" ht="12.75">
      <c r="A16" s="9">
        <v>144.7</v>
      </c>
      <c r="B16" s="9">
        <v>51.59092</v>
      </c>
      <c r="C16" s="9">
        <v>-0.8620879</v>
      </c>
      <c r="D16" s="6"/>
      <c r="E16" s="2">
        <f t="shared" si="8"/>
        <v>5.920221050732067</v>
      </c>
      <c r="F16">
        <f t="shared" si="1"/>
        <v>51.59812227197542</v>
      </c>
      <c r="G16" s="3">
        <f>SQRT((B16-A28)^2+ABS(C16)^2)/SQRT((B16+A28)^2+ABS(C16)^2)</f>
        <v>0.01905997385497412</v>
      </c>
      <c r="H16" s="3">
        <f t="shared" si="2"/>
        <v>1.038860630307599</v>
      </c>
      <c r="I16">
        <f t="shared" si="3"/>
        <v>34.397553988590005</v>
      </c>
      <c r="J16">
        <f t="shared" si="4"/>
        <v>0.0015780029479407305</v>
      </c>
      <c r="K16">
        <f t="shared" si="5"/>
        <v>-34.397553988590005</v>
      </c>
      <c r="L16" s="4">
        <f t="shared" si="6"/>
        <v>99.96367173966478</v>
      </c>
      <c r="M16">
        <f t="shared" si="7"/>
        <v>0.9996367173966477</v>
      </c>
      <c r="N16">
        <f t="shared" si="0"/>
        <v>-0.0015780029479407305</v>
      </c>
    </row>
    <row r="17" spans="1:14" ht="12.75">
      <c r="A17" s="9">
        <v>144.75</v>
      </c>
      <c r="B17" s="9">
        <v>51.72207</v>
      </c>
      <c r="C17" s="9">
        <v>-1.020208</v>
      </c>
      <c r="D17" s="6"/>
      <c r="E17" s="2">
        <f t="shared" si="8"/>
        <v>5.57824923655529</v>
      </c>
      <c r="F17">
        <f t="shared" si="1"/>
        <v>51.73213072596338</v>
      </c>
      <c r="G17" s="3">
        <f>SQRT((B17-A28)^2+ABS(C17)^2)/SQRT((B17+A28)^2+ABS(C17)^2)</f>
        <v>0.02090062194424954</v>
      </c>
      <c r="H17" s="3">
        <f t="shared" si="2"/>
        <v>1.0426935659702963</v>
      </c>
      <c r="I17">
        <f t="shared" si="3"/>
        <v>33.59681580606909</v>
      </c>
      <c r="J17">
        <f t="shared" si="4"/>
        <v>0.001897569126222069</v>
      </c>
      <c r="K17">
        <f t="shared" si="5"/>
        <v>-33.59681580606909</v>
      </c>
      <c r="L17" s="4">
        <f t="shared" si="6"/>
        <v>99.95631640023436</v>
      </c>
      <c r="M17">
        <f t="shared" si="7"/>
        <v>0.9995631640023436</v>
      </c>
      <c r="N17">
        <f t="shared" si="0"/>
        <v>-0.001897569126222069</v>
      </c>
    </row>
    <row r="18" spans="1:14" ht="12.75">
      <c r="A18" s="9">
        <v>144.8</v>
      </c>
      <c r="B18" s="9">
        <v>51.82704</v>
      </c>
      <c r="C18" s="9">
        <v>-1.18245</v>
      </c>
      <c r="D18" s="6"/>
      <c r="E18" s="2">
        <f t="shared" si="8"/>
        <v>5.218904377484186</v>
      </c>
      <c r="F18">
        <f t="shared" si="1"/>
        <v>51.84052722691099</v>
      </c>
      <c r="G18" s="3">
        <f>SQRT((B18-A28)^2+ABS(C18)^2)/SQRT((B18+A28)^2+ABS(C18)^2)</f>
        <v>0.022568599021549302</v>
      </c>
      <c r="H18" s="3">
        <f t="shared" si="2"/>
        <v>1.0461794024602795</v>
      </c>
      <c r="I18">
        <f t="shared" si="3"/>
        <v>32.92990799088146</v>
      </c>
      <c r="J18">
        <f t="shared" si="4"/>
        <v>0.0022126062653349305</v>
      </c>
      <c r="K18">
        <f t="shared" si="5"/>
        <v>-32.92990799088146</v>
      </c>
      <c r="L18" s="4">
        <f t="shared" si="6"/>
        <v>99.94906583382046</v>
      </c>
      <c r="M18">
        <f t="shared" si="7"/>
        <v>0.9994906583382045</v>
      </c>
      <c r="N18">
        <f t="shared" si="0"/>
        <v>-0.0022126062653349305</v>
      </c>
    </row>
    <row r="19" spans="1:14" ht="12.75">
      <c r="A19" s="9">
        <v>144.85</v>
      </c>
      <c r="B19" s="9">
        <v>51.90388</v>
      </c>
      <c r="C19" s="9">
        <v>-1.345643</v>
      </c>
      <c r="D19" s="6"/>
      <c r="E19" s="2">
        <f t="shared" si="8"/>
        <v>4.849094720198928</v>
      </c>
      <c r="F19">
        <f t="shared" si="1"/>
        <v>51.92132041982223</v>
      </c>
      <c r="G19" s="3">
        <f>SQRT((B19-A28)^2+ABS(C19)^2)/SQRT((B19+A28)^2+ABS(C19)^2)</f>
        <v>0.024044544008059162</v>
      </c>
      <c r="H19" s="3">
        <f t="shared" si="2"/>
        <v>1.0492738554007484</v>
      </c>
      <c r="I19">
        <f t="shared" si="3"/>
        <v>32.37966909350155</v>
      </c>
      <c r="J19">
        <f t="shared" si="4"/>
        <v>0.002511556622781772</v>
      </c>
      <c r="K19">
        <f t="shared" si="5"/>
        <v>-32.37966909350155</v>
      </c>
      <c r="L19" s="4">
        <f t="shared" si="6"/>
        <v>99.94218599034444</v>
      </c>
      <c r="M19">
        <f t="shared" si="7"/>
        <v>0.9994218599034445</v>
      </c>
      <c r="N19">
        <f t="shared" si="0"/>
        <v>-0.002511556622781772</v>
      </c>
    </row>
    <row r="20" spans="1:14" ht="12.75">
      <c r="A20" s="9">
        <v>144.9</v>
      </c>
      <c r="B20" s="9">
        <v>51.95092</v>
      </c>
      <c r="C20" s="9">
        <v>-1.506098</v>
      </c>
      <c r="D20" s="6"/>
      <c r="E20" s="2">
        <f t="shared" si="8"/>
        <v>4.484954789129508</v>
      </c>
      <c r="F20">
        <f t="shared" si="1"/>
        <v>51.97274689711911</v>
      </c>
      <c r="G20" s="3">
        <f>SQRT((B20-A28)^2+ABS(C20)^2)/SQRT((B20+A28)^2+ABS(C20)^2)</f>
        <v>0.02530761637765931</v>
      </c>
      <c r="H20" s="3">
        <f t="shared" si="2"/>
        <v>1.051929443182076</v>
      </c>
      <c r="I20">
        <f t="shared" si="3"/>
        <v>31.93497514723266</v>
      </c>
      <c r="J20">
        <f t="shared" si="4"/>
        <v>0.0027824406606528776</v>
      </c>
      <c r="K20">
        <f t="shared" si="5"/>
        <v>-31.93497514723266</v>
      </c>
      <c r="L20" s="4">
        <f t="shared" si="6"/>
        <v>99.93595245532812</v>
      </c>
      <c r="M20">
        <f t="shared" si="7"/>
        <v>0.9993595245532813</v>
      </c>
      <c r="N20">
        <f t="shared" si="0"/>
        <v>-0.0027824406606528776</v>
      </c>
    </row>
    <row r="21" spans="1:14" ht="12.75">
      <c r="A21" s="9">
        <v>144.95</v>
      </c>
      <c r="B21" s="9">
        <v>51.96686</v>
      </c>
      <c r="C21" s="9">
        <v>-1.659876</v>
      </c>
      <c r="D21" s="6"/>
      <c r="E21" s="2">
        <f t="shared" si="8"/>
        <v>4.148023704695576</v>
      </c>
      <c r="F21">
        <f t="shared" si="1"/>
        <v>51.993362332080196</v>
      </c>
      <c r="G21" s="3">
        <f>SQRT((B21-A28)^2+ABS(C21)^2)/SQRT((B21+A28)^2+ABS(C21)^2)</f>
        <v>0.026337018119570118</v>
      </c>
      <c r="H21" s="3">
        <f t="shared" si="2"/>
        <v>1.054098838324336</v>
      </c>
      <c r="I21">
        <f t="shared" si="3"/>
        <v>31.588667949310413</v>
      </c>
      <c r="J21">
        <f t="shared" si="4"/>
        <v>0.0030134790850713717</v>
      </c>
      <c r="K21">
        <f t="shared" si="5"/>
        <v>-31.588667949310413</v>
      </c>
      <c r="L21" s="4">
        <f t="shared" si="6"/>
        <v>99.93063614765695</v>
      </c>
      <c r="M21">
        <f t="shared" si="7"/>
        <v>0.9993063614765695</v>
      </c>
      <c r="N21">
        <f t="shared" si="0"/>
        <v>-0.0030134790850713717</v>
      </c>
    </row>
    <row r="22" spans="1:14" ht="12.75">
      <c r="A22" s="9">
        <v>145</v>
      </c>
      <c r="B22" s="9">
        <v>51.95062</v>
      </c>
      <c r="C22" s="9">
        <v>-1.802287</v>
      </c>
      <c r="D22" s="6"/>
      <c r="E22" s="2"/>
      <c r="F22">
        <f t="shared" si="1"/>
        <v>51.98187334845454</v>
      </c>
      <c r="G22" s="3">
        <f>SQRT((B22-A28)^2+ABS(C22)^2)/SQRT((B22+A28)^2+ABS(C22)^2)</f>
        <v>0.027107276388312854</v>
      </c>
      <c r="H22" s="3">
        <f t="shared" si="2"/>
        <v>1.0557251086999233</v>
      </c>
      <c r="I22">
        <f t="shared" si="3"/>
        <v>31.33828232190424</v>
      </c>
      <c r="J22">
        <f t="shared" si="4"/>
        <v>0.003192388140307715</v>
      </c>
      <c r="K22">
        <f t="shared" si="5"/>
        <v>-31.33828232190424</v>
      </c>
      <c r="L22" s="4">
        <f t="shared" si="6"/>
        <v>99.92651955668076</v>
      </c>
      <c r="M22">
        <f t="shared" si="7"/>
        <v>0.9992651955668076</v>
      </c>
      <c r="N22">
        <f t="shared" si="0"/>
        <v>-0.003192388140307715</v>
      </c>
    </row>
    <row r="23" spans="1:12" ht="12.75">
      <c r="A23" s="13"/>
      <c r="B23" s="13"/>
      <c r="C23" s="13"/>
      <c r="D23" s="14"/>
      <c r="E23" s="2"/>
      <c r="G23" s="3"/>
      <c r="H23" s="3"/>
      <c r="L23" s="4"/>
    </row>
    <row r="24" spans="1:12" ht="12.75">
      <c r="A24" s="10" t="s">
        <v>10</v>
      </c>
      <c r="B24" s="11"/>
      <c r="C24" s="11"/>
      <c r="D24" s="12"/>
      <c r="E24" s="2"/>
      <c r="G24" s="3"/>
      <c r="H24" s="3"/>
      <c r="L24" s="4"/>
    </row>
    <row r="25" spans="1:12" ht="12.75">
      <c r="A25" s="21" t="s">
        <v>18</v>
      </c>
      <c r="B25" s="22"/>
      <c r="C25" s="22"/>
      <c r="D25" s="23"/>
      <c r="E25" s="2" t="s">
        <v>14</v>
      </c>
      <c r="F25" s="2">
        <f>AVERAGE(E3:E21)</f>
        <v>6.758396303140973</v>
      </c>
      <c r="G25" s="3"/>
      <c r="H25" s="3"/>
      <c r="L25" s="4"/>
    </row>
    <row r="26" spans="1:12" ht="12.75">
      <c r="A26" s="13"/>
      <c r="B26" s="13"/>
      <c r="C26" s="13"/>
      <c r="D26" s="13"/>
      <c r="E26" s="2"/>
      <c r="G26" s="3"/>
      <c r="H26" s="3"/>
      <c r="L26" s="4"/>
    </row>
    <row r="27" spans="1:12" ht="12.75">
      <c r="A27" s="10" t="s">
        <v>11</v>
      </c>
      <c r="B27" s="11"/>
      <c r="C27" s="11"/>
      <c r="D27" s="12"/>
      <c r="E27" s="2"/>
      <c r="G27" s="3"/>
      <c r="H27" s="3"/>
      <c r="L27" s="4"/>
    </row>
    <row r="28" spans="1:12" ht="12.75">
      <c r="A28" s="15">
        <v>49.86</v>
      </c>
      <c r="B28" s="16"/>
      <c r="C28" s="16"/>
      <c r="D28" s="17"/>
      <c r="E28" s="2"/>
      <c r="G28" s="3"/>
      <c r="H28" s="3"/>
      <c r="L28" s="4"/>
    </row>
    <row r="29" spans="1:12" ht="12.75">
      <c r="A29" s="13"/>
      <c r="B29" s="13"/>
      <c r="C29" s="13"/>
      <c r="D29" s="18"/>
      <c r="E29" s="2"/>
      <c r="G29" s="3"/>
      <c r="H29" s="3"/>
      <c r="L29" s="4"/>
    </row>
    <row r="30" spans="1:12" ht="12.75">
      <c r="A30" s="1" t="s">
        <v>15</v>
      </c>
      <c r="B30" s="1" t="s">
        <v>16</v>
      </c>
      <c r="C30" s="1" t="s">
        <v>17</v>
      </c>
      <c r="D30" s="5"/>
      <c r="E30" s="2"/>
      <c r="G30" s="3"/>
      <c r="H30" s="3"/>
      <c r="L30" s="4"/>
    </row>
    <row r="31" spans="1:14" ht="12.75">
      <c r="A31" s="9">
        <v>144</v>
      </c>
      <c r="B31" s="9">
        <v>51.1174</v>
      </c>
      <c r="C31" s="9">
        <v>-1.658973</v>
      </c>
      <c r="D31" s="5"/>
      <c r="E31" s="2"/>
      <c r="F31">
        <f t="shared" si="1"/>
        <v>51.14431321442033</v>
      </c>
      <c r="G31" s="3">
        <f>SQRT((B31-A57)^2+ABS(C31)^2)/SQRT((B31+A57)^2+ABS(C31)^2)</f>
        <v>0.02061217842493619</v>
      </c>
      <c r="H31" s="3">
        <f t="shared" si="2"/>
        <v>1.0420919639204569</v>
      </c>
      <c r="I31">
        <f t="shared" si="3"/>
        <v>33.71752213633857</v>
      </c>
      <c r="J31">
        <f t="shared" si="4"/>
        <v>0.0018455438632990926</v>
      </c>
      <c r="K31">
        <f t="shared" si="5"/>
        <v>-33.71752213633857</v>
      </c>
      <c r="L31" s="4">
        <f t="shared" si="6"/>
        <v>99.95751381005786</v>
      </c>
      <c r="M31">
        <f t="shared" si="7"/>
        <v>0.9995751381005786</v>
      </c>
      <c r="N31">
        <f aca="true" t="shared" si="9" ref="N31:N51">D31-J31</f>
        <v>-0.0018455438632990926</v>
      </c>
    </row>
    <row r="32" spans="1:14" ht="12.75">
      <c r="A32" s="9">
        <v>144.05</v>
      </c>
      <c r="B32" s="9">
        <v>51.13908</v>
      </c>
      <c r="C32" s="9">
        <v>-1.367176</v>
      </c>
      <c r="D32" s="5"/>
      <c r="E32" s="2">
        <f t="shared" si="8"/>
        <v>9.186144169297995</v>
      </c>
      <c r="F32">
        <f t="shared" si="1"/>
        <v>51.15735209587548</v>
      </c>
      <c r="G32" s="3">
        <f>SQRT((B32-A57)^2+ABS(C32)^2)/SQRT((B32+A57)^2+ABS(C32)^2)</f>
        <v>0.01853532393623758</v>
      </c>
      <c r="H32" s="3">
        <f t="shared" si="2"/>
        <v>1.037770740788298</v>
      </c>
      <c r="I32">
        <f t="shared" si="3"/>
        <v>34.63999639070171</v>
      </c>
      <c r="J32">
        <f t="shared" si="4"/>
        <v>0.0014923108123869081</v>
      </c>
      <c r="K32">
        <f t="shared" si="5"/>
        <v>-34.63999639070171</v>
      </c>
      <c r="L32" s="4">
        <f t="shared" si="6"/>
        <v>99.96564417665788</v>
      </c>
      <c r="M32">
        <f t="shared" si="7"/>
        <v>0.9996564417665788</v>
      </c>
      <c r="N32">
        <f t="shared" si="9"/>
        <v>-0.0014923108123869081</v>
      </c>
    </row>
    <row r="33" spans="1:14" ht="12.75">
      <c r="A33" s="9">
        <v>144.1</v>
      </c>
      <c r="B33" s="9">
        <v>51.18909</v>
      </c>
      <c r="C33" s="9">
        <v>-1.011459</v>
      </c>
      <c r="D33" s="5"/>
      <c r="E33" s="2">
        <f t="shared" si="8"/>
        <v>11.157562932913704</v>
      </c>
      <c r="F33">
        <f t="shared" si="1"/>
        <v>51.19908187005682</v>
      </c>
      <c r="G33" s="3">
        <f>SQRT((B33-A57)^2+ABS(C33)^2)/SQRT((B33+A57)^2+ABS(C33)^2)</f>
        <v>0.01652765809375317</v>
      </c>
      <c r="H33" s="3">
        <f t="shared" si="2"/>
        <v>1.0336108244014628</v>
      </c>
      <c r="I33">
        <f t="shared" si="3"/>
        <v>35.635773598885265</v>
      </c>
      <c r="J33">
        <f t="shared" si="4"/>
        <v>0.0011864959902455204</v>
      </c>
      <c r="K33">
        <f t="shared" si="5"/>
        <v>-35.635773598885265</v>
      </c>
      <c r="L33" s="4">
        <f t="shared" si="6"/>
        <v>99.9726836517936</v>
      </c>
      <c r="M33">
        <f t="shared" si="7"/>
        <v>0.999726836517936</v>
      </c>
      <c r="N33">
        <f t="shared" si="9"/>
        <v>-0.0011864959902455204</v>
      </c>
    </row>
    <row r="34" spans="1:14" ht="12.75">
      <c r="A34" s="9">
        <v>144.15</v>
      </c>
      <c r="B34" s="9">
        <v>51.27771</v>
      </c>
      <c r="C34" s="9">
        <v>-0.5870832</v>
      </c>
      <c r="D34" s="5"/>
      <c r="E34" s="2">
        <f t="shared" si="8"/>
        <v>13.352998341537278</v>
      </c>
      <c r="F34">
        <f t="shared" si="1"/>
        <v>51.28107067454639</v>
      </c>
      <c r="G34" s="3">
        <f>SQRT((B34-A57)^2+ABS(C34)^2)/SQRT((B34+A57)^2+ABS(C34)^2)</f>
        <v>0.015171733875145347</v>
      </c>
      <c r="H34" s="3">
        <f t="shared" si="2"/>
        <v>1.0308109228725608</v>
      </c>
      <c r="I34">
        <f t="shared" si="3"/>
        <v>36.37929567579085</v>
      </c>
      <c r="J34">
        <f t="shared" si="4"/>
        <v>0.000999780660910616</v>
      </c>
      <c r="K34">
        <f t="shared" si="5"/>
        <v>-36.37929567579085</v>
      </c>
      <c r="L34" s="4">
        <f t="shared" si="6"/>
        <v>99.97698184912218</v>
      </c>
      <c r="M34">
        <f t="shared" si="7"/>
        <v>0.9997698184912218</v>
      </c>
      <c r="N34">
        <f t="shared" si="9"/>
        <v>-0.000999780660910616</v>
      </c>
    </row>
    <row r="35" spans="1:14" ht="12.75">
      <c r="A35" s="9">
        <v>144.2</v>
      </c>
      <c r="B35" s="9">
        <v>51.41692</v>
      </c>
      <c r="C35" s="9">
        <v>-0.0891092</v>
      </c>
      <c r="D35" s="5"/>
      <c r="E35" s="2">
        <f t="shared" si="8"/>
        <v>15.797341082346115</v>
      </c>
      <c r="F35">
        <f t="shared" si="1"/>
        <v>51.41699721625062</v>
      </c>
      <c r="G35" s="3">
        <f>SQRT((B35-A57)^2+ABS(C35)^2)/SQRT((B35+A57)^2+ABS(C35)^2)</f>
        <v>0.015398052804451855</v>
      </c>
      <c r="H35" s="3">
        <f t="shared" si="2"/>
        <v>1.0312777216179805</v>
      </c>
      <c r="I35">
        <f t="shared" si="3"/>
        <v>36.25068390762032</v>
      </c>
      <c r="J35">
        <f t="shared" si="4"/>
        <v>0.0010298344393266851</v>
      </c>
      <c r="K35">
        <f t="shared" si="5"/>
        <v>-36.25068390762032</v>
      </c>
      <c r="L35" s="4">
        <f t="shared" si="6"/>
        <v>99.97628999698314</v>
      </c>
      <c r="M35">
        <f t="shared" si="7"/>
        <v>0.9997628999698314</v>
      </c>
      <c r="N35">
        <f t="shared" si="9"/>
        <v>-0.0010298344393266851</v>
      </c>
    </row>
    <row r="36" spans="1:14" ht="12.75">
      <c r="A36" s="9">
        <v>144.25</v>
      </c>
      <c r="B36" s="9">
        <v>51.62045</v>
      </c>
      <c r="C36" s="9">
        <v>0.4867533</v>
      </c>
      <c r="D36" s="5"/>
      <c r="E36" s="2">
        <f t="shared" si="8"/>
        <v>18.522916070583467</v>
      </c>
      <c r="F36">
        <f t="shared" si="1"/>
        <v>51.62274486093858</v>
      </c>
      <c r="G36" s="3">
        <f>SQRT((B36-A57)^2+ABS(C36)^2)/SQRT((B36+A57)^2+ABS(C36)^2)</f>
        <v>0.01799836250395106</v>
      </c>
      <c r="H36" s="3">
        <f t="shared" si="2"/>
        <v>1.0366564816528088</v>
      </c>
      <c r="I36">
        <f t="shared" si="3"/>
        <v>34.89534010665363</v>
      </c>
      <c r="J36">
        <f t="shared" si="4"/>
        <v>0.0014070860358049468</v>
      </c>
      <c r="K36">
        <f t="shared" si="5"/>
        <v>-34.89534010665363</v>
      </c>
      <c r="L36" s="4">
        <f t="shared" si="6"/>
        <v>99.96760589471764</v>
      </c>
      <c r="M36">
        <f t="shared" si="7"/>
        <v>0.9996760589471764</v>
      </c>
      <c r="N36">
        <f t="shared" si="9"/>
        <v>-0.0014070860358049468</v>
      </c>
    </row>
    <row r="37" spans="1:14" ht="12.75">
      <c r="A37" s="9">
        <v>144.3</v>
      </c>
      <c r="B37" s="9">
        <v>51.90422</v>
      </c>
      <c r="C37" s="9">
        <v>1.144552</v>
      </c>
      <c r="D37" s="5"/>
      <c r="E37" s="2">
        <f t="shared" si="8"/>
        <v>21.555135965588672</v>
      </c>
      <c r="F37">
        <f t="shared" si="1"/>
        <v>51.916837857183715</v>
      </c>
      <c r="G37" s="3">
        <f>SQRT((B37-A57)^2+ABS(C37)^2)/SQRT((B37+A57)^2+ABS(C37)^2)</f>
        <v>0.023020645683643086</v>
      </c>
      <c r="H37" s="3">
        <f t="shared" si="2"/>
        <v>1.0471261661404334</v>
      </c>
      <c r="I37">
        <f t="shared" si="3"/>
        <v>32.75764998865917</v>
      </c>
      <c r="J37">
        <f t="shared" si="4"/>
        <v>0.002302154228762461</v>
      </c>
      <c r="K37">
        <f t="shared" si="5"/>
        <v>-32.75764998865917</v>
      </c>
      <c r="L37" s="4">
        <f t="shared" si="6"/>
        <v>99.94700498723081</v>
      </c>
      <c r="M37">
        <f t="shared" si="7"/>
        <v>0.9994700498723081</v>
      </c>
      <c r="N37">
        <f t="shared" si="9"/>
        <v>-0.002302154228762461</v>
      </c>
    </row>
    <row r="38" spans="1:14" ht="12.75">
      <c r="A38" s="9">
        <v>144.35</v>
      </c>
      <c r="B38" s="9">
        <v>52.28666</v>
      </c>
      <c r="C38" s="9">
        <v>1.887848</v>
      </c>
      <c r="D38" s="5"/>
      <c r="E38" s="2">
        <f t="shared" si="8"/>
        <v>24.921328027379204</v>
      </c>
      <c r="F38">
        <f t="shared" si="1"/>
        <v>52.32072996458195</v>
      </c>
      <c r="G38" s="3">
        <f>SQRT((B38-A57)^2+ABS(C38)^2)/SQRT((B38+A57)^2+ABS(C38)^2)</f>
        <v>0.030093897121229583</v>
      </c>
      <c r="H38" s="3">
        <f t="shared" si="2"/>
        <v>1.062055279437686</v>
      </c>
      <c r="I38">
        <f t="shared" si="3"/>
        <v>30.43043136075013</v>
      </c>
      <c r="J38">
        <f t="shared" si="4"/>
        <v>0.003934938121360749</v>
      </c>
      <c r="K38">
        <f t="shared" si="5"/>
        <v>-30.43043136075013</v>
      </c>
      <c r="L38" s="4">
        <f t="shared" si="6"/>
        <v>99.90943573560568</v>
      </c>
      <c r="M38">
        <f t="shared" si="7"/>
        <v>0.9990943573560569</v>
      </c>
      <c r="N38">
        <f t="shared" si="9"/>
        <v>-0.003934938121360749</v>
      </c>
    </row>
    <row r="39" spans="1:14" ht="12.75">
      <c r="A39" s="9">
        <v>144.4</v>
      </c>
      <c r="B39" s="9">
        <v>52.78916</v>
      </c>
      <c r="C39" s="9">
        <v>2.719273</v>
      </c>
      <c r="D39" s="5"/>
      <c r="E39" s="2">
        <f t="shared" si="8"/>
        <v>28.666510889068004</v>
      </c>
      <c r="F39">
        <f t="shared" si="1"/>
        <v>52.85915113917485</v>
      </c>
      <c r="G39" s="3">
        <f>SQRT((B39-A57)^2+ABS(C39)^2)/SQRT((B39+A57)^2+ABS(C39)^2)</f>
        <v>0.03892287121973581</v>
      </c>
      <c r="H39" s="3">
        <f t="shared" si="2"/>
        <v>1.0809984340572836</v>
      </c>
      <c r="I39">
        <f t="shared" si="3"/>
        <v>28.195902613246137</v>
      </c>
      <c r="J39">
        <f t="shared" si="4"/>
        <v>0.006584506545229651</v>
      </c>
      <c r="K39">
        <f t="shared" si="5"/>
        <v>-28.195902613246137</v>
      </c>
      <c r="L39" s="4">
        <f t="shared" si="6"/>
        <v>99.8485010096012</v>
      </c>
      <c r="M39">
        <f t="shared" si="7"/>
        <v>0.9984850100960119</v>
      </c>
      <c r="N39">
        <f t="shared" si="9"/>
        <v>-0.006584506545229651</v>
      </c>
    </row>
    <row r="40" spans="1:14" ht="12.75">
      <c r="A40" s="9">
        <v>144.45</v>
      </c>
      <c r="B40" s="9">
        <v>53.43731</v>
      </c>
      <c r="C40" s="9">
        <v>3.641291</v>
      </c>
      <c r="D40" s="5"/>
      <c r="E40" s="2">
        <f t="shared" si="8"/>
        <v>32.83194718365432</v>
      </c>
      <c r="F40">
        <f t="shared" si="1"/>
        <v>53.56122758285867</v>
      </c>
      <c r="G40" s="3">
        <f>SQRT((B40-A57)^2+ABS(C40)^2)/SQRT((B40+A57)^2+ABS(C40)^2)</f>
        <v>0.049385155448459034</v>
      </c>
      <c r="H40" s="3">
        <f t="shared" si="2"/>
        <v>1.1039015027621555</v>
      </c>
      <c r="I40">
        <f t="shared" si="3"/>
        <v>26.128071497499825</v>
      </c>
      <c r="J40">
        <f t="shared" si="4"/>
        <v>0.01060491762750456</v>
      </c>
      <c r="K40">
        <f t="shared" si="5"/>
        <v>-26.128071497499825</v>
      </c>
      <c r="L40" s="4">
        <f t="shared" si="6"/>
        <v>99.75611064213315</v>
      </c>
      <c r="M40">
        <f t="shared" si="7"/>
        <v>0.9975611064213316</v>
      </c>
      <c r="N40">
        <f t="shared" si="9"/>
        <v>-0.01060491762750456</v>
      </c>
    </row>
    <row r="41" spans="1:14" ht="12.75">
      <c r="A41" s="9">
        <v>144.5</v>
      </c>
      <c r="B41" s="9">
        <v>54.26096</v>
      </c>
      <c r="C41" s="9">
        <v>4.654264</v>
      </c>
      <c r="D41" s="5"/>
      <c r="E41" s="2">
        <f t="shared" si="8"/>
        <v>37.454868305919746</v>
      </c>
      <c r="F41">
        <f t="shared" si="1"/>
        <v>54.460205228251716</v>
      </c>
      <c r="G41" s="3">
        <f>SQRT((B41-A57)^2+ABS(C41)^2)/SQRT((B41+A57)^2+ABS(C41)^2)</f>
        <v>0.061458567141598947</v>
      </c>
      <c r="H41" s="3">
        <f t="shared" si="2"/>
        <v>1.130966124648162</v>
      </c>
      <c r="I41">
        <f t="shared" si="3"/>
        <v>24.228351383952358</v>
      </c>
      <c r="J41">
        <f t="shared" si="4"/>
        <v>0.01643503622152978</v>
      </c>
      <c r="K41">
        <f t="shared" si="5"/>
        <v>-24.228351383952358</v>
      </c>
      <c r="L41" s="4">
        <f t="shared" si="6"/>
        <v>99.62228445249016</v>
      </c>
      <c r="M41">
        <f t="shared" si="7"/>
        <v>0.9962228445249016</v>
      </c>
      <c r="N41">
        <f t="shared" si="9"/>
        <v>-0.01643503622152978</v>
      </c>
    </row>
    <row r="42" spans="1:14" ht="12.75">
      <c r="A42" s="9">
        <v>144.55</v>
      </c>
      <c r="B42" s="9">
        <v>55.29593</v>
      </c>
      <c r="C42" s="9">
        <v>5.756776</v>
      </c>
      <c r="D42" s="5"/>
      <c r="E42" s="2">
        <f t="shared" si="8"/>
        <v>42.5892961563758</v>
      </c>
      <c r="F42">
        <f t="shared" si="1"/>
        <v>55.59478702611492</v>
      </c>
      <c r="G42" s="3">
        <f>SQRT((B42-A57)^2+ABS(C42)^2)/SQRT((B42+A57)^2+ABS(C42)^2)</f>
        <v>0.07518217175735249</v>
      </c>
      <c r="H42" s="3">
        <f t="shared" si="2"/>
        <v>1.1625880675337212</v>
      </c>
      <c r="I42">
        <f t="shared" si="3"/>
        <v>22.477702662997086</v>
      </c>
      <c r="J42">
        <f t="shared" si="4"/>
        <v>0.024617522282410452</v>
      </c>
      <c r="K42">
        <f t="shared" si="5"/>
        <v>-22.477702662997086</v>
      </c>
      <c r="L42" s="4">
        <f t="shared" si="6"/>
        <v>99.4347641049848</v>
      </c>
      <c r="M42">
        <f t="shared" si="7"/>
        <v>0.994347641049848</v>
      </c>
      <c r="N42">
        <f t="shared" si="9"/>
        <v>-0.024617522282410452</v>
      </c>
    </row>
    <row r="43" spans="1:14" ht="12.75">
      <c r="A43" s="9">
        <v>144.6</v>
      </c>
      <c r="B43" s="9">
        <v>56.58547</v>
      </c>
      <c r="C43" s="9">
        <v>6.944364</v>
      </c>
      <c r="D43" s="5"/>
      <c r="E43" s="2">
        <f t="shared" si="8"/>
        <v>48.28261467733793</v>
      </c>
      <c r="F43">
        <f t="shared" si="1"/>
        <v>57.00999567168372</v>
      </c>
      <c r="G43" s="3">
        <f>SQRT((B43-A57)^2+ABS(C43)^2)/SQRT((B43+A57)^2+ABS(C43)^2)</f>
        <v>0.09062635121153156</v>
      </c>
      <c r="H43" s="3">
        <f t="shared" si="2"/>
        <v>1.1993159826706443</v>
      </c>
      <c r="I43">
        <f t="shared" si="3"/>
        <v>20.85491010346179</v>
      </c>
      <c r="J43">
        <f t="shared" si="4"/>
        <v>0.03581647938106807</v>
      </c>
      <c r="K43">
        <f t="shared" si="5"/>
        <v>-20.85491010346179</v>
      </c>
      <c r="L43" s="4">
        <f t="shared" si="6"/>
        <v>99.17868644660841</v>
      </c>
      <c r="M43">
        <f t="shared" si="7"/>
        <v>0.9917868644660841</v>
      </c>
      <c r="N43">
        <f t="shared" si="9"/>
        <v>-0.03581647938106807</v>
      </c>
    </row>
    <row r="44" spans="1:14" ht="12.75">
      <c r="A44" s="9">
        <v>144.65</v>
      </c>
      <c r="B44" s="9">
        <v>58.18167</v>
      </c>
      <c r="C44" s="9">
        <v>8.207489</v>
      </c>
      <c r="D44" s="5"/>
      <c r="E44" s="2">
        <f t="shared" si="8"/>
        <v>54.61231727556243</v>
      </c>
      <c r="F44">
        <f t="shared" si="1"/>
        <v>58.75771949007228</v>
      </c>
      <c r="G44" s="3">
        <f>SQRT((B44-A57)^2+ABS(C44)^2)/SQRT((B44+A57)^2+ABS(C44)^2)</f>
        <v>0.10787115168785398</v>
      </c>
      <c r="H44" s="3">
        <f t="shared" si="2"/>
        <v>1.2418286369551654</v>
      </c>
      <c r="I44">
        <f t="shared" si="3"/>
        <v>19.34189368982969</v>
      </c>
      <c r="J44">
        <f t="shared" si="4"/>
        <v>0.050831631006475475</v>
      </c>
      <c r="K44">
        <f t="shared" si="5"/>
        <v>-19.34189368982969</v>
      </c>
      <c r="L44" s="4">
        <f t="shared" si="6"/>
        <v>98.83638146335359</v>
      </c>
      <c r="M44">
        <f t="shared" si="7"/>
        <v>0.988363814633536</v>
      </c>
      <c r="N44">
        <f t="shared" si="9"/>
        <v>-0.050831631006475475</v>
      </c>
    </row>
    <row r="45" spans="1:14" ht="12.75">
      <c r="A45" s="9">
        <v>144.7</v>
      </c>
      <c r="B45" s="9">
        <v>60.15014</v>
      </c>
      <c r="C45" s="9">
        <v>9.530539</v>
      </c>
      <c r="D45" s="5"/>
      <c r="E45" s="2">
        <f t="shared" si="8"/>
        <v>61.6475200699951</v>
      </c>
      <c r="F45">
        <f t="shared" si="1"/>
        <v>60.90049684239137</v>
      </c>
      <c r="G45" s="3">
        <f>SQRT((B45-A57)^2+ABS(C45)^2)/SQRT((B45+A57)^2+ABS(C45)^2)</f>
        <v>0.1270181633550183</v>
      </c>
      <c r="H45" s="3">
        <f t="shared" si="2"/>
        <v>1.2909984103292933</v>
      </c>
      <c r="I45">
        <f t="shared" si="3"/>
        <v>17.92268342641969</v>
      </c>
      <c r="J45">
        <f t="shared" si="4"/>
        <v>0.07063876858986137</v>
      </c>
      <c r="K45">
        <f t="shared" si="5"/>
        <v>-17.92268342641969</v>
      </c>
      <c r="L45" s="4">
        <f t="shared" si="6"/>
        <v>98.38663861779179</v>
      </c>
      <c r="M45">
        <f t="shared" si="7"/>
        <v>0.9838663861779179</v>
      </c>
      <c r="N45">
        <f t="shared" si="9"/>
        <v>-0.07063876858986137</v>
      </c>
    </row>
    <row r="46" spans="1:14" ht="12.75">
      <c r="A46" s="9">
        <v>144.75</v>
      </c>
      <c r="B46" s="9">
        <v>62.57018</v>
      </c>
      <c r="C46" s="9">
        <v>10.88541</v>
      </c>
      <c r="D46" s="5"/>
      <c r="E46" s="2">
        <f t="shared" si="8"/>
        <v>69.44761985945357</v>
      </c>
      <c r="F46">
        <f t="shared" si="1"/>
        <v>63.50999587545649</v>
      </c>
      <c r="G46" s="3">
        <f>SQRT((B46-A57)^2+ABS(C46)^2)/SQRT((B46+A57)^2+ABS(C46)^2)</f>
        <v>0.1481500212122749</v>
      </c>
      <c r="H46" s="3">
        <f t="shared" si="2"/>
        <v>1.3478312494017044</v>
      </c>
      <c r="I46">
        <f t="shared" si="3"/>
        <v>16.585965640023755</v>
      </c>
      <c r="J46">
        <f t="shared" si="4"/>
        <v>0.09638244902050366</v>
      </c>
      <c r="K46">
        <f t="shared" si="5"/>
        <v>-16.585965640023755</v>
      </c>
      <c r="L46" s="4">
        <f t="shared" si="6"/>
        <v>97.80515712148025</v>
      </c>
      <c r="M46">
        <f t="shared" si="7"/>
        <v>0.9780515712148025</v>
      </c>
      <c r="N46">
        <f t="shared" si="9"/>
        <v>-0.09638244902050366</v>
      </c>
    </row>
    <row r="47" spans="1:14" ht="12.75">
      <c r="A47" s="9">
        <v>144.8</v>
      </c>
      <c r="B47" s="9">
        <v>65.54053</v>
      </c>
      <c r="C47" s="9">
        <v>12.22648</v>
      </c>
      <c r="D47" s="5"/>
      <c r="E47" s="2">
        <f t="shared" si="8"/>
        <v>78.1037110005339</v>
      </c>
      <c r="F47">
        <f t="shared" si="1"/>
        <v>66.6711923237563</v>
      </c>
      <c r="G47" s="3">
        <f>SQRT((B47-A57)^2+ABS(C47)^2)/SQRT((B47+A57)^2+ABS(C47)^2)</f>
        <v>0.17134358956017035</v>
      </c>
      <c r="H47" s="3">
        <f t="shared" si="2"/>
        <v>1.4135455597796571</v>
      </c>
      <c r="I47">
        <f t="shared" si="3"/>
        <v>15.322642781872</v>
      </c>
      <c r="J47">
        <f t="shared" si="4"/>
        <v>0.12941200498130007</v>
      </c>
      <c r="K47">
        <f t="shared" si="5"/>
        <v>-15.322642781872</v>
      </c>
      <c r="L47" s="4">
        <f t="shared" si="6"/>
        <v>97.06413743166358</v>
      </c>
      <c r="M47">
        <f t="shared" si="7"/>
        <v>0.9706413743166359</v>
      </c>
      <c r="N47">
        <f t="shared" si="9"/>
        <v>-0.12941200498130007</v>
      </c>
    </row>
    <row r="48" spans="1:14" ht="12.75">
      <c r="A48" s="9">
        <v>144.85</v>
      </c>
      <c r="B48" s="9">
        <v>69.18301</v>
      </c>
      <c r="C48" s="9">
        <v>13.47981</v>
      </c>
      <c r="D48" s="5"/>
      <c r="E48" s="2">
        <f t="shared" si="8"/>
        <v>87.6931464615536</v>
      </c>
      <c r="F48">
        <f t="shared" si="1"/>
        <v>70.48399925015747</v>
      </c>
      <c r="G48" s="3">
        <f>SQRT((B48-A57)^2+ABS(C48)^2)/SQRT((B48+A57)^2+ABS(C48)^2)</f>
        <v>0.19665675295796584</v>
      </c>
      <c r="H48" s="3">
        <f t="shared" si="2"/>
        <v>1.489595832620912</v>
      </c>
      <c r="I48">
        <f t="shared" si="3"/>
        <v>14.125822716889768</v>
      </c>
      <c r="J48">
        <f t="shared" si="4"/>
        <v>0.17129256714095972</v>
      </c>
      <c r="K48">
        <f t="shared" si="5"/>
        <v>-14.125822716889768</v>
      </c>
      <c r="L48" s="4">
        <f t="shared" si="6"/>
        <v>96.13261215160296</v>
      </c>
      <c r="M48">
        <f t="shared" si="7"/>
        <v>0.9613261215160296</v>
      </c>
      <c r="N48">
        <f t="shared" si="9"/>
        <v>-0.17129256714095972</v>
      </c>
    </row>
    <row r="49" spans="1:14" ht="12.75">
      <c r="A49" s="9">
        <v>144.9</v>
      </c>
      <c r="B49" s="9">
        <v>73.64436</v>
      </c>
      <c r="C49" s="9">
        <v>14.52612</v>
      </c>
      <c r="D49" s="5"/>
      <c r="E49" s="2">
        <f t="shared" si="8"/>
        <v>98.34436070115741</v>
      </c>
      <c r="F49">
        <f t="shared" si="1"/>
        <v>75.06330609601473</v>
      </c>
      <c r="G49" s="3">
        <f>SQRT((B49-A57)^2+ABS(C49)^2)/SQRT((B49+A57)^2+ABS(C49)^2)</f>
        <v>0.22411046098281073</v>
      </c>
      <c r="H49" s="3">
        <f t="shared" si="2"/>
        <v>1.5776865126102588</v>
      </c>
      <c r="I49">
        <f t="shared" si="3"/>
        <v>12.99075742163467</v>
      </c>
      <c r="J49">
        <f t="shared" si="4"/>
        <v>0.2237949415901153</v>
      </c>
      <c r="K49">
        <f t="shared" si="5"/>
        <v>-12.99075742163467</v>
      </c>
      <c r="L49" s="4">
        <f t="shared" si="6"/>
        <v>94.9774501278072</v>
      </c>
      <c r="M49">
        <f t="shared" si="7"/>
        <v>0.9497745012780721</v>
      </c>
      <c r="N49">
        <f t="shared" si="9"/>
        <v>-0.2237949415901153</v>
      </c>
    </row>
    <row r="50" spans="1:14" ht="12.75">
      <c r="A50" s="9">
        <v>144.95</v>
      </c>
      <c r="B50" s="9">
        <v>79.1016</v>
      </c>
      <c r="C50" s="9">
        <v>15.17528</v>
      </c>
      <c r="D50" s="5"/>
      <c r="E50" s="2">
        <f t="shared" si="8"/>
        <v>110.17475487884995</v>
      </c>
      <c r="F50">
        <f t="shared" si="1"/>
        <v>80.54410124669839</v>
      </c>
      <c r="G50" s="3">
        <f>SQRT((B50-A57)^2+ABS(C50)^2)/SQRT((B50+A57)^2+ABS(C50)^2)</f>
        <v>0.2537116226731138</v>
      </c>
      <c r="H50" s="3">
        <f t="shared" si="2"/>
        <v>1.6799291812151163</v>
      </c>
      <c r="I50">
        <f t="shared" si="3"/>
        <v>11.913192740927752</v>
      </c>
      <c r="J50">
        <f t="shared" si="4"/>
        <v>0.28895669959076764</v>
      </c>
      <c r="K50">
        <f t="shared" si="5"/>
        <v>-11.913192740927752</v>
      </c>
      <c r="L50" s="4">
        <f t="shared" si="6"/>
        <v>93.56304125205756</v>
      </c>
      <c r="M50">
        <f t="shared" si="7"/>
        <v>0.9356304125205755</v>
      </c>
      <c r="N50">
        <f t="shared" si="9"/>
        <v>-0.28895669959076764</v>
      </c>
    </row>
    <row r="51" spans="1:14" ht="12.75">
      <c r="A51" s="9">
        <v>145</v>
      </c>
      <c r="B51" s="9">
        <v>85.74401</v>
      </c>
      <c r="C51" s="9">
        <v>15.1237</v>
      </c>
      <c r="D51" s="5"/>
      <c r="F51">
        <f t="shared" si="1"/>
        <v>87.0675688908913</v>
      </c>
      <c r="G51" s="3">
        <f>SQRT((B51-A57)^2+ABS(C51)^2)/SQRT((B51+A57)^2+ABS(C51)^2)</f>
        <v>0.2853963145990621</v>
      </c>
      <c r="H51" s="3">
        <f t="shared" si="2"/>
        <v>1.798754107849127</v>
      </c>
      <c r="I51">
        <f t="shared" si="3"/>
        <v>10.891032786979997</v>
      </c>
      <c r="J51">
        <f t="shared" si="4"/>
        <v>0.3689769795930281</v>
      </c>
      <c r="K51">
        <f t="shared" si="5"/>
        <v>-10.891032786979997</v>
      </c>
      <c r="L51" s="4">
        <f t="shared" si="6"/>
        <v>91.85489436132733</v>
      </c>
      <c r="M51">
        <f t="shared" si="7"/>
        <v>0.9185489436132732</v>
      </c>
      <c r="N51">
        <f t="shared" si="9"/>
        <v>-0.3689769795930281</v>
      </c>
    </row>
    <row r="52" spans="1:4" ht="12.75">
      <c r="A52" s="13"/>
      <c r="B52" s="13"/>
      <c r="C52" s="13"/>
      <c r="D52" s="14"/>
    </row>
    <row r="53" spans="1:4" ht="12.75">
      <c r="A53" s="10" t="s">
        <v>13</v>
      </c>
      <c r="B53" s="19"/>
      <c r="C53" s="19"/>
      <c r="D53" s="20"/>
    </row>
    <row r="54" spans="1:6" ht="12.75">
      <c r="A54" s="15" t="s">
        <v>19</v>
      </c>
      <c r="B54" s="16"/>
      <c r="C54" s="16"/>
      <c r="D54" s="17"/>
      <c r="E54" t="s">
        <v>14</v>
      </c>
      <c r="F54" s="2">
        <f>AVERAGE(E32:E50)</f>
        <v>45.49168916047938</v>
      </c>
    </row>
    <row r="55" spans="1:4" ht="12.75">
      <c r="A55" s="13"/>
      <c r="B55" s="13"/>
      <c r="C55" s="13"/>
      <c r="D55" s="13"/>
    </row>
    <row r="56" spans="1:4" ht="12.75">
      <c r="A56" s="10" t="s">
        <v>12</v>
      </c>
      <c r="B56" s="11"/>
      <c r="C56" s="11"/>
      <c r="D56" s="12"/>
    </row>
    <row r="57" spans="1:4" ht="12.75">
      <c r="A57" s="15">
        <v>49.86</v>
      </c>
      <c r="B57" s="16"/>
      <c r="C57" s="16"/>
      <c r="D57" s="17"/>
    </row>
  </sheetData>
  <mergeCells count="13">
    <mergeCell ref="A27:D27"/>
    <mergeCell ref="A26:D26"/>
    <mergeCell ref="A23:D23"/>
    <mergeCell ref="A24:D24"/>
    <mergeCell ref="A25:D25"/>
    <mergeCell ref="A29:D29"/>
    <mergeCell ref="A53:D53"/>
    <mergeCell ref="A54:D54"/>
    <mergeCell ref="A28:D28"/>
    <mergeCell ref="A56:D56"/>
    <mergeCell ref="A55:D55"/>
    <mergeCell ref="A52:D52"/>
    <mergeCell ref="A57:D5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1</cp:lastModifiedBy>
  <dcterms:created xsi:type="dcterms:W3CDTF">2014-04-05T12:08:36Z</dcterms:created>
  <dcterms:modified xsi:type="dcterms:W3CDTF">2016-09-17T08:07:51Z</dcterms:modified>
  <cp:category/>
  <cp:version/>
  <cp:contentType/>
  <cp:contentStatus/>
</cp:coreProperties>
</file>